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'Sheet1'!$J$51:$Y$76</definedName>
  </definedNames>
  <calcPr fullCalcOnLoad="1"/>
</workbook>
</file>

<file path=xl/comments1.xml><?xml version="1.0" encoding="utf-8"?>
<comments xmlns="http://schemas.openxmlformats.org/spreadsheetml/2006/main">
  <authors>
    <author>SAAG Oil And Gas Sdn .Bhd</author>
  </authors>
  <commentList>
    <comment ref="C94" authorId="0">
      <text>
        <r>
          <rPr>
            <sz val="8"/>
            <rFont val="Tahoma"/>
            <family val="0"/>
          </rPr>
          <t>Excludes LT portion of HP separately disclosed below.</t>
        </r>
      </text>
    </comment>
  </commentList>
</comments>
</file>

<file path=xl/sharedStrings.xml><?xml version="1.0" encoding="utf-8"?>
<sst xmlns="http://schemas.openxmlformats.org/spreadsheetml/2006/main" count="259" uniqueCount="209">
  <si>
    <t>QUARTERLY REPORT</t>
  </si>
  <si>
    <t>The figures have not been audited.</t>
  </si>
  <si>
    <t>CONSOLIDATED INCOME STATEMENT</t>
  </si>
  <si>
    <t>RM'000</t>
  </si>
  <si>
    <t>1 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</si>
  <si>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</si>
  <si>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</si>
  <si>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</si>
  <si>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</si>
  <si>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</si>
  <si>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 (a)</t>
  </si>
  <si>
    <t>Operating profit / 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</si>
  <si>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</si>
  <si>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</si>
  <si>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</si>
  <si>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</si>
  <si>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</si>
  <si>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Exceptional items</t>
  </si>
  <si>
    <t xml:space="preserve">   (d)</t>
  </si>
  <si>
    <t xml:space="preserve">   (e)</t>
  </si>
  <si>
    <t>Operating profit / (loss) after</t>
  </si>
  <si>
    <t>amortisation and exceptional items but</t>
  </si>
  <si>
    <t>before income tax, minority interests and</t>
  </si>
  <si>
    <t>extraordinary items</t>
  </si>
  <si>
    <t xml:space="preserve">   (f)</t>
  </si>
  <si>
    <t>Share in the results of associated companies</t>
  </si>
  <si>
    <t xml:space="preserve">   (g)</t>
  </si>
  <si>
    <t>Profit / (loss) before taxation, minority</t>
  </si>
  <si>
    <t>interests and extraordinary items</t>
  </si>
  <si>
    <t>Taxation</t>
  </si>
  <si>
    <t xml:space="preserve">   (h)</t>
  </si>
  <si>
    <t xml:space="preserve">   (i)</t>
  </si>
  <si>
    <t>(i)   Profit / (loss) after taxation</t>
  </si>
  <si>
    <t xml:space="preserve">      before deducting minority interests</t>
  </si>
  <si>
    <t>(ii)  Less minority interests</t>
  </si>
  <si>
    <t>Profit / (loss) after taxation</t>
  </si>
  <si>
    <t>attributable to members of the company</t>
  </si>
  <si>
    <t xml:space="preserve">   (j)</t>
  </si>
  <si>
    <t xml:space="preserve">   (k)</t>
  </si>
  <si>
    <t>(i)   Extraordinary items</t>
  </si>
  <si>
    <t>(iii) Extraordinary items attributable to</t>
  </si>
  <si>
    <t xml:space="preserve">   (l)</t>
  </si>
  <si>
    <t>Profit / (loss) after taxation and extraordinary</t>
  </si>
  <si>
    <t>items attributable to members of the company</t>
  </si>
  <si>
    <t>3 (a)</t>
  </si>
  <si>
    <t>Earnings per share based on 2(j) above after</t>
  </si>
  <si>
    <t>deducting any provision for preference</t>
  </si>
  <si>
    <t>dividends, if any:-</t>
  </si>
  <si>
    <t>(i)  Basic (based on 16,000,000</t>
  </si>
  <si>
    <t xml:space="preserve">     ordinary shares) (sen)</t>
  </si>
  <si>
    <t>(ii) Fully diluted (based on 16,000,000</t>
  </si>
  <si>
    <t>CONSOLIDATED BALANCE SHEET</t>
  </si>
  <si>
    <t>Fixed Assets</t>
  </si>
  <si>
    <t>Investment in Associated Companies</t>
  </si>
  <si>
    <t>Long Term Investments</t>
  </si>
  <si>
    <t>Current Assets</t>
  </si>
  <si>
    <t xml:space="preserve">   Stocks</t>
  </si>
  <si>
    <t xml:space="preserve">   Trade Debtors</t>
  </si>
  <si>
    <t xml:space="preserve">   Cash</t>
  </si>
  <si>
    <t xml:space="preserve">   Other Debtors, Deposits and Prepayments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</si>
  <si>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</si>
  <si>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</si>
  <si>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</si>
  <si>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</si>
  <si>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</si>
  <si>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Amount owing to Associated Company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</si>
  <si>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</si>
  <si>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</si>
  <si>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</si>
  <si>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</si>
  <si>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</si>
  <si>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Retained Profit</t>
  </si>
  <si>
    <t>Minority Interests</t>
  </si>
  <si>
    <t>Long Term Borrowings</t>
  </si>
  <si>
    <t>Deferred Taxation</t>
  </si>
  <si>
    <t>Net tangible assets per share (sen)</t>
  </si>
  <si>
    <t xml:space="preserve">   Exchange Reserve</t>
  </si>
  <si>
    <t>RM</t>
  </si>
  <si>
    <t>Remarks</t>
  </si>
  <si>
    <t xml:space="preserve">     SCB</t>
  </si>
  <si>
    <t xml:space="preserve">     SOG</t>
  </si>
  <si>
    <t xml:space="preserve">     SAAG Singapore</t>
  </si>
  <si>
    <t xml:space="preserve">     SAAG Technologies</t>
  </si>
  <si>
    <t xml:space="preserve">     SAAG Brunei</t>
  </si>
  <si>
    <t xml:space="preserve">     SAAG Management</t>
  </si>
  <si>
    <t xml:space="preserve">     AAA</t>
  </si>
  <si>
    <t xml:space="preserve">     SAAG Engineering</t>
  </si>
  <si>
    <t xml:space="preserve">     SAAG Philippines</t>
  </si>
  <si>
    <r>
      <t xml:space="preserve">     </t>
    </r>
    <r>
      <rPr>
        <b/>
        <sz val="11"/>
        <rFont val="Arial"/>
        <family val="2"/>
      </rPr>
      <t>Total</t>
    </r>
  </si>
  <si>
    <r>
      <t xml:space="preserve">2.  </t>
    </r>
    <r>
      <rPr>
        <b/>
        <u val="single"/>
        <sz val="11"/>
        <rFont val="Arial"/>
        <family val="2"/>
      </rPr>
      <t>Minority interests</t>
    </r>
  </si>
  <si>
    <r>
      <t xml:space="preserve">4.  </t>
    </r>
    <r>
      <rPr>
        <b/>
        <u val="single"/>
        <sz val="11"/>
        <rFont val="Arial"/>
        <family val="2"/>
      </rPr>
      <t>Interest expense</t>
    </r>
  </si>
  <si>
    <r>
      <t xml:space="preserve">1.  </t>
    </r>
    <r>
      <rPr>
        <b/>
        <u val="single"/>
        <sz val="11"/>
        <rFont val="Arial"/>
        <family val="2"/>
      </rPr>
      <t>Interest and other income</t>
    </r>
  </si>
  <si>
    <r>
      <t xml:space="preserve">3.  </t>
    </r>
    <r>
      <rPr>
        <b/>
        <u val="single"/>
        <sz val="11"/>
        <rFont val="Arial"/>
        <family val="2"/>
      </rPr>
      <t>Depreciation and amortisation</t>
    </r>
  </si>
  <si>
    <t>Quarter</t>
  </si>
  <si>
    <t xml:space="preserve">     Flowserve-Saag</t>
  </si>
  <si>
    <t>Expenditure carried forward</t>
  </si>
  <si>
    <t>To Date</t>
  </si>
  <si>
    <t>31 December 1999</t>
  </si>
  <si>
    <t>As at end of</t>
  </si>
  <si>
    <t>Current Quarter</t>
  </si>
  <si>
    <t>As at preceding</t>
  </si>
  <si>
    <t>Financial Year End</t>
  </si>
  <si>
    <t>All fixed assets written off by audit adjustment in 1999</t>
  </si>
  <si>
    <r>
      <t xml:space="preserve">5.  </t>
    </r>
    <r>
      <rPr>
        <b/>
        <u val="single"/>
        <sz val="11"/>
        <rFont val="Arial"/>
        <family val="2"/>
      </rPr>
      <t>Share in results of associated company</t>
    </r>
  </si>
  <si>
    <t xml:space="preserve">     Flowserve-SAAG</t>
  </si>
  <si>
    <r>
      <t xml:space="preserve">6.  </t>
    </r>
    <r>
      <rPr>
        <b/>
        <u val="single"/>
        <sz val="11"/>
        <rFont val="Arial"/>
        <family val="2"/>
      </rPr>
      <t>Amount due to associated companies</t>
    </r>
  </si>
  <si>
    <r>
      <t xml:space="preserve">7.  </t>
    </r>
    <r>
      <rPr>
        <b/>
        <u val="single"/>
        <sz val="11"/>
        <rFont val="Arial"/>
        <family val="2"/>
      </rPr>
      <t>Long term borrowings</t>
    </r>
  </si>
  <si>
    <t xml:space="preserve">     For quarterly reporting purposes, management fees payable by SOG to SCB at 2.5% of SOG's turnover</t>
  </si>
  <si>
    <r>
      <t xml:space="preserve">8.  </t>
    </r>
    <r>
      <rPr>
        <b/>
        <u val="single"/>
        <sz val="11"/>
        <rFont val="Arial"/>
        <family val="2"/>
      </rPr>
      <t>Management fees</t>
    </r>
  </si>
  <si>
    <t xml:space="preserve">     This is consistent with the practice in financial years 1998 and 1999.</t>
  </si>
  <si>
    <t>Quarterly report on consolidated results for the financial quarter ended 30 June 2000.</t>
  </si>
  <si>
    <t>30 June 2000</t>
  </si>
  <si>
    <t>Preceding Year</t>
  </si>
  <si>
    <t xml:space="preserve">Corresponding </t>
  </si>
  <si>
    <t xml:space="preserve">Current </t>
  </si>
  <si>
    <t xml:space="preserve">Year </t>
  </si>
  <si>
    <t xml:space="preserve">CUMULATIVE QUARTER </t>
  </si>
  <si>
    <t>Current</t>
  </si>
  <si>
    <t>Year</t>
  </si>
  <si>
    <t>Period</t>
  </si>
  <si>
    <t>FINANCIAL RESULTS FOR THE THREE MONTHS ENDED 30 JUNE 2000</t>
  </si>
  <si>
    <t>Individual Quarter</t>
  </si>
  <si>
    <t>30 June 1999</t>
  </si>
  <si>
    <t>30% of RM10,686 profit</t>
  </si>
  <si>
    <t>49% of RM47,058 loss</t>
  </si>
  <si>
    <t>S$27,158 @ RM2.2/S$1</t>
  </si>
  <si>
    <t>OD interest</t>
  </si>
  <si>
    <t>HP Interest</t>
  </si>
  <si>
    <t>S$35,819 @ RM2.2/S$1</t>
  </si>
  <si>
    <t>30% of RM793,298</t>
  </si>
  <si>
    <t xml:space="preserve">     has been taken into account in the figures for SCB and SOG as accruals - eliminated at consol level.</t>
  </si>
  <si>
    <t>SOG</t>
  </si>
  <si>
    <t>WGC18</t>
  </si>
  <si>
    <t>&lt;12 mths</t>
  </si>
  <si>
    <t>&gt;12 mths</t>
  </si>
  <si>
    <t>SCB</t>
  </si>
  <si>
    <t>WHN8808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</si>
  <si>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</si>
  <si>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</si>
  <si>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</si>
  <si>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</si>
  <si>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</si>
  <si>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</si>
  <si>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</si>
  <si>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</si>
  <si>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</si>
  <si>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</si>
  <si>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</si>
  <si>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</si>
  <si>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Total</t>
  </si>
  <si>
    <t>30.6.99</t>
  </si>
  <si>
    <t>30.6.00</t>
  </si>
  <si>
    <r>
      <t xml:space="preserve">9. </t>
    </r>
    <r>
      <rPr>
        <b/>
        <u val="single"/>
        <sz val="10"/>
        <rFont val="Arial"/>
        <family val="2"/>
      </rPr>
      <t>NTA per share</t>
    </r>
  </si>
  <si>
    <t>(extracted from AP Ageing)</t>
  </si>
  <si>
    <t>(new HP beg June'00)</t>
  </si>
  <si>
    <t>NTA</t>
  </si>
  <si>
    <t>NTA per share (RM)</t>
  </si>
  <si>
    <t>1a</t>
  </si>
  <si>
    <t>Sales for period ending 30 June'00 &gt; '99 by approx. 16% (RM4.2m).</t>
  </si>
  <si>
    <t>This is largely contributed by the increase in sales by:</t>
  </si>
  <si>
    <t>SAAG Tech</t>
  </si>
  <si>
    <t>RM2.4m</t>
  </si>
  <si>
    <t>partially offsetted by decline in sales by:</t>
  </si>
  <si>
    <t>SAAG (Brunei)</t>
  </si>
  <si>
    <t>(RM0.4m)</t>
  </si>
  <si>
    <t>RM4,2m</t>
  </si>
  <si>
    <t>SAAG (S)</t>
  </si>
  <si>
    <t>RM2.2m</t>
  </si>
  <si>
    <t>RM4.6m</t>
  </si>
  <si>
    <t>Sales to CACT</t>
  </si>
  <si>
    <t>Projects -GMSB, Petronas Penapisan, etc.</t>
  </si>
  <si>
    <t>(v) Decline in SAAG Management's sale by RM600k for Q2 compared to Q1.</t>
  </si>
  <si>
    <t>(iv) SOG's sales declined by approx. RM3.5m largely due to sale of gas generator by Miri branch to PCSB for approx. RM3m in Feb'00.</t>
  </si>
  <si>
    <t>(iii) Brunei's sales for the second quarter declined by approx. RM400k compared to Q1.</t>
  </si>
  <si>
    <t xml:space="preserve">(ii) Lower second quarter sales by Tech (21%) by approx. RM400k. </t>
  </si>
  <si>
    <t>1c</t>
  </si>
  <si>
    <t>Significant increase in second quarter compared to first quarter largely contributed by:</t>
  </si>
  <si>
    <t>SAAG Management - profit guarantee</t>
  </si>
  <si>
    <t>SOG - Forex gain</t>
  </si>
  <si>
    <t>2b</t>
  </si>
  <si>
    <t>Higher interest on borrowings compared to preceding year due to high overdraft balances for:</t>
  </si>
  <si>
    <t>YTD 30.6.00</t>
  </si>
  <si>
    <t>YTD 30.6.99</t>
  </si>
  <si>
    <t>SAAG (S) - OD interest</t>
  </si>
  <si>
    <t>SOG - HP interest for WGC18</t>
  </si>
  <si>
    <t>2c</t>
  </si>
  <si>
    <t>Dereciation for period ending 30.6.00 &lt; 30.6.99 mainly due to fully depreciated assets (computer) for SAAG (S) and</t>
  </si>
  <si>
    <t>assets fully written off in SAAG (Philippines) in December'99.</t>
  </si>
  <si>
    <t>Depreciation for Q2&lt;Q1 of Year 2000 mainly due to over-depreciation of computer for SAAG (S) in the Q1 which is reversed in Q2.</t>
  </si>
  <si>
    <t>2i</t>
  </si>
  <si>
    <t>49% of RM47,058 loss (Peso 528,740)</t>
  </si>
  <si>
    <t>49% of RM40,605 loss (Peso 369,140)</t>
  </si>
  <si>
    <t>MI</t>
  </si>
  <si>
    <t>Cumulative Quarter 2</t>
  </si>
  <si>
    <t>Cumulative Quarter 1</t>
  </si>
  <si>
    <t>2g</t>
  </si>
  <si>
    <t>PBT (before MI) for Q2 &lt; Q1 due to:</t>
  </si>
  <si>
    <t>Sales for Q2 &lt; Q1 ('00) by approx. 58% (RM7m) because:</t>
  </si>
  <si>
    <t>depreciation expense.</t>
  </si>
  <si>
    <t xml:space="preserve">Lower sales for the quarter by approx. RM7m hence, lower gross profits but partially offsetted by increase in other income and decline in </t>
  </si>
  <si>
    <t xml:space="preserve">(ii) Minority interest for Q2 (Y2k) &lt; Q1 (Y2k) largely due to appreciation of RM against Peso resulting in losses incurred in Peso smaller in </t>
  </si>
  <si>
    <t>terms of RM. (30/3 Peso 0.11; 30/6/00 Peso 0.0089</t>
  </si>
  <si>
    <t>(I) 68% of SAAG (S)'s billings for the PTD  30.6.00  was made in the first Quarter, hence sales for 2nd Q declined by approx. RM1.7m.</t>
  </si>
  <si>
    <t>N/A</t>
  </si>
  <si>
    <t>ANALYSIS OF QUARTERLY RESULTS (FOR INTERNAL WORKING PURPOSES ONLY)</t>
  </si>
  <si>
    <t>Capital deficiency(RM358,239), so no MI</t>
  </si>
  <si>
    <t>Capital deficiency(RM73,004), so no MI share of loss</t>
  </si>
  <si>
    <t>SGD56,226+7364.3*2.2</t>
  </si>
  <si>
    <t>B$6,294 @ RM2.2/B$1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</si>
</sst>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#,##0.0_);[Red]\(#,##0.0\)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0" fillId="0" borderId="0" xfId="0" applyNumberFormat="1" applyFont="1" applyAlignment="1">
      <alignment horizontal="left" indent="6"/>
    </xf>
    <xf numFmtId="38" fontId="0" fillId="0" borderId="0" xfId="0" applyNumberFormat="1" applyFont="1" applyAlignment="1">
      <alignment horizontal="left" indent="7"/>
    </xf>
    <xf numFmtId="38" fontId="3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38" fontId="4" fillId="0" borderId="0" xfId="0" applyNumberFormat="1" applyFont="1" applyAlignment="1">
      <alignment horizontal="center"/>
    </xf>
    <xf numFmtId="38" fontId="4" fillId="0" borderId="1" xfId="0" applyNumberFormat="1" applyFont="1" applyBorder="1" applyAlignment="1">
      <alignment/>
    </xf>
    <xf numFmtId="38" fontId="0" fillId="0" borderId="0" xfId="0" applyNumberFormat="1" applyFont="1" applyAlignment="1">
      <alignment horizontal="left" indent="8"/>
    </xf>
    <xf numFmtId="38" fontId="0" fillId="0" borderId="0" xfId="0" applyNumberFormat="1" applyFont="1" applyBorder="1" applyAlignment="1">
      <alignment horizontal="left" indent="6"/>
    </xf>
    <xf numFmtId="38" fontId="0" fillId="0" borderId="0" xfId="0" applyNumberFormat="1" applyFont="1" applyBorder="1" applyAlignment="1">
      <alignment horizontal="center"/>
    </xf>
    <xf numFmtId="38" fontId="0" fillId="0" borderId="0" xfId="0" applyNumberFormat="1" applyFont="1" applyBorder="1" applyAlignment="1">
      <alignment horizontal="left" indent="7"/>
    </xf>
    <xf numFmtId="40" fontId="0" fillId="0" borderId="0" xfId="0" applyNumberFormat="1" applyFont="1" applyBorder="1" applyAlignment="1">
      <alignment horizontal="left" indent="7"/>
    </xf>
    <xf numFmtId="38" fontId="4" fillId="0" borderId="2" xfId="0" applyNumberFormat="1" applyFont="1" applyBorder="1" applyAlignment="1">
      <alignment/>
    </xf>
    <xf numFmtId="43" fontId="0" fillId="0" borderId="2" xfId="15" applyFont="1" applyBorder="1" applyAlignment="1">
      <alignment horizontal="right"/>
    </xf>
    <xf numFmtId="43" fontId="0" fillId="0" borderId="0" xfId="15" applyFont="1" applyBorder="1" applyAlignment="1">
      <alignment horizontal="right"/>
    </xf>
    <xf numFmtId="38" fontId="0" fillId="0" borderId="0" xfId="0" applyNumberFormat="1" applyFont="1" applyAlignment="1">
      <alignment horizontal="right"/>
    </xf>
    <xf numFmtId="166" fontId="4" fillId="0" borderId="0" xfId="15" applyNumberFormat="1" applyFont="1" applyAlignment="1">
      <alignment horizontal="right"/>
    </xf>
    <xf numFmtId="166" fontId="4" fillId="0" borderId="1" xfId="15" applyNumberFormat="1" applyFont="1" applyBorder="1" applyAlignment="1">
      <alignment horizontal="right"/>
    </xf>
    <xf numFmtId="166" fontId="4" fillId="0" borderId="0" xfId="15" applyNumberFormat="1" applyFont="1" applyAlignment="1">
      <alignment/>
    </xf>
    <xf numFmtId="38" fontId="3" fillId="0" borderId="0" xfId="0" applyNumberFormat="1" applyFont="1" applyFill="1" applyAlignment="1">
      <alignment/>
    </xf>
    <xf numFmtId="38" fontId="0" fillId="0" borderId="2" xfId="0" applyNumberFormat="1" applyFont="1" applyBorder="1" applyAlignment="1">
      <alignment horizontal="right"/>
    </xf>
    <xf numFmtId="165" fontId="0" fillId="0" borderId="0" xfId="15" applyNumberFormat="1" applyFont="1" applyAlignment="1">
      <alignment horizontal="right"/>
    </xf>
    <xf numFmtId="38" fontId="0" fillId="0" borderId="3" xfId="0" applyNumberFormat="1" applyFont="1" applyBorder="1" applyAlignment="1">
      <alignment horizontal="right"/>
    </xf>
    <xf numFmtId="38" fontId="7" fillId="0" borderId="0" xfId="0" applyNumberFormat="1" applyFont="1" applyAlignment="1">
      <alignment horizontal="right"/>
    </xf>
    <xf numFmtId="38" fontId="0" fillId="0" borderId="1" xfId="0" applyNumberFormat="1" applyFont="1" applyBorder="1" applyAlignment="1">
      <alignment/>
    </xf>
    <xf numFmtId="40" fontId="0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38" fontId="0" fillId="0" borderId="4" xfId="0" applyNumberFormat="1" applyFont="1" applyBorder="1" applyAlignment="1">
      <alignment horizontal="right"/>
    </xf>
    <xf numFmtId="38" fontId="0" fillId="0" borderId="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 quotePrefix="1">
      <alignment horizontal="right"/>
    </xf>
    <xf numFmtId="49" fontId="1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166" fontId="0" fillId="0" borderId="2" xfId="15" applyNumberFormat="1" applyFont="1" applyBorder="1" applyAlignment="1">
      <alignment horizontal="right"/>
    </xf>
    <xf numFmtId="38" fontId="0" fillId="0" borderId="2" xfId="0" applyNumberFormat="1" applyFont="1" applyFill="1" applyBorder="1" applyAlignment="1">
      <alignment horizontal="right"/>
    </xf>
    <xf numFmtId="43" fontId="0" fillId="0" borderId="0" xfId="15" applyFont="1" applyAlignment="1">
      <alignment horizontal="right"/>
    </xf>
    <xf numFmtId="43" fontId="0" fillId="0" borderId="4" xfId="15" applyFont="1" applyBorder="1" applyAlignment="1">
      <alignment horizontal="right"/>
    </xf>
    <xf numFmtId="165" fontId="0" fillId="0" borderId="3" xfId="15" applyNumberFormat="1" applyFont="1" applyBorder="1" applyAlignment="1">
      <alignment horizontal="right"/>
    </xf>
    <xf numFmtId="165" fontId="0" fillId="0" borderId="2" xfId="15" applyNumberFormat="1" applyFont="1" applyBorder="1" applyAlignment="1">
      <alignment horizontal="right"/>
    </xf>
    <xf numFmtId="40" fontId="0" fillId="0" borderId="2" xfId="0" applyNumberFormat="1" applyFont="1" applyBorder="1" applyAlignment="1">
      <alignment horizontal="right"/>
    </xf>
    <xf numFmtId="40" fontId="0" fillId="0" borderId="0" xfId="0" applyNumberFormat="1" applyFont="1" applyBorder="1" applyAlignment="1">
      <alignment horizontal="right"/>
    </xf>
    <xf numFmtId="38" fontId="0" fillId="0" borderId="0" xfId="0" applyNumberFormat="1" applyFont="1" applyFill="1" applyAlignment="1">
      <alignment horizontal="right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left"/>
    </xf>
    <xf numFmtId="38" fontId="9" fillId="0" borderId="0" xfId="0" applyNumberFormat="1" applyFont="1" applyAlignment="1">
      <alignment/>
    </xf>
    <xf numFmtId="38" fontId="4" fillId="0" borderId="0" xfId="0" applyNumberFormat="1" applyFont="1" applyFill="1" applyAlignment="1">
      <alignment/>
    </xf>
    <xf numFmtId="166" fontId="4" fillId="0" borderId="0" xfId="15" applyNumberFormat="1" applyFont="1" applyFill="1" applyAlignment="1">
      <alignment horizontal="right"/>
    </xf>
    <xf numFmtId="38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onsolidation\2000\consol%20June%202000%20v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Quarterly%20Results\2000\Q1%20Mar'00\1st%20quarter%20financial%20results%2031%20March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onsolidation\2000\consol%20July%202000%20v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Overseas"/>
      <sheetName val="BPR-BS"/>
      <sheetName val="BPR-PL"/>
    </sheetNames>
    <sheetDataSet>
      <sheetData sheetId="0">
        <row r="9">
          <cell r="Q9">
            <v>29185942.6</v>
          </cell>
        </row>
        <row r="12">
          <cell r="Q12">
            <v>911016.54</v>
          </cell>
        </row>
        <row r="41">
          <cell r="Q41">
            <v>7272334.2</v>
          </cell>
        </row>
        <row r="42">
          <cell r="Q42">
            <v>1626637</v>
          </cell>
        </row>
        <row r="45">
          <cell r="Q45">
            <v>60000</v>
          </cell>
        </row>
        <row r="48">
          <cell r="Q48">
            <v>4926403.538000001</v>
          </cell>
        </row>
        <row r="49">
          <cell r="Q49">
            <v>12267200.670000002</v>
          </cell>
        </row>
        <row r="50">
          <cell r="Q50">
            <v>3113577.0430000015</v>
          </cell>
        </row>
        <row r="51">
          <cell r="Q51">
            <v>4205627.8</v>
          </cell>
        </row>
        <row r="52">
          <cell r="Q52">
            <v>2822255.7260000003</v>
          </cell>
        </row>
        <row r="59">
          <cell r="Q59">
            <v>5375209.91</v>
          </cell>
        </row>
        <row r="60">
          <cell r="Q60">
            <v>1092920.099</v>
          </cell>
        </row>
        <row r="61">
          <cell r="Q61">
            <v>529784.087</v>
          </cell>
        </row>
        <row r="67">
          <cell r="Q67">
            <v>2978050.2</v>
          </cell>
        </row>
        <row r="72">
          <cell r="Q72">
            <v>-321826</v>
          </cell>
        </row>
        <row r="77">
          <cell r="Q77">
            <v>16000000</v>
          </cell>
        </row>
      </sheetData>
      <sheetData sheetId="2">
        <row r="30">
          <cell r="B30">
            <v>1063350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>
            <v>42000</v>
          </cell>
        </row>
        <row r="13">
          <cell r="E13">
            <v>18819</v>
          </cell>
        </row>
        <row r="17">
          <cell r="E17">
            <v>107</v>
          </cell>
        </row>
        <row r="22">
          <cell r="C22">
            <v>947</v>
          </cell>
        </row>
        <row r="24">
          <cell r="C24">
            <v>-52</v>
          </cell>
        </row>
        <row r="26">
          <cell r="C26">
            <v>-244</v>
          </cell>
        </row>
        <row r="34">
          <cell r="C34">
            <v>651</v>
          </cell>
        </row>
        <row r="36">
          <cell r="C36">
            <v>116</v>
          </cell>
        </row>
        <row r="39">
          <cell r="C39">
            <v>767</v>
          </cell>
        </row>
        <row r="41">
          <cell r="C41">
            <v>-295</v>
          </cell>
        </row>
        <row r="44">
          <cell r="C44">
            <v>472</v>
          </cell>
        </row>
        <row r="46">
          <cell r="C46">
            <v>19</v>
          </cell>
        </row>
        <row r="49">
          <cell r="C49">
            <v>491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Overseas"/>
      <sheetName val="BPR-BS"/>
      <sheetName val="BPR-PL"/>
    </sheetNames>
    <sheetDataSet>
      <sheetData sheetId="0">
        <row r="44">
          <cell r="Q44">
            <v>1477091.368</v>
          </cell>
        </row>
        <row r="78">
          <cell r="Q78">
            <v>7545856</v>
          </cell>
        </row>
        <row r="79">
          <cell r="Q79">
            <v>649615.6833999999</v>
          </cell>
        </row>
        <row r="80">
          <cell r="Q80">
            <v>1445101</v>
          </cell>
        </row>
        <row r="82">
          <cell r="Q82">
            <v>880000</v>
          </cell>
        </row>
        <row r="83">
          <cell r="Q83">
            <v>952764.5206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tabSelected="1" view="pageBreakPreview" zoomScale="60" zoomScaleNormal="75" workbookViewId="0" topLeftCell="F34">
      <selection activeCell="J51" sqref="J51:Y76"/>
    </sheetView>
  </sheetViews>
  <sheetFormatPr defaultColWidth="9.140625" defaultRowHeight="12.75"/>
  <cols>
    <col min="1" max="1" width="4.7109375" style="2" customWidth="1"/>
    <col min="2" max="2" width="40.7109375" style="2" customWidth="1"/>
    <col min="3" max="3" width="20.57421875" style="23" bestFit="1" customWidth="1"/>
    <col min="4" max="4" width="2.7109375" style="23" customWidth="1"/>
    <col min="5" max="5" width="21.7109375" style="23" bestFit="1" customWidth="1"/>
    <col min="6" max="6" width="2.7109375" style="23" customWidth="1"/>
    <col min="7" max="7" width="18.7109375" style="23" bestFit="1" customWidth="1"/>
    <col min="8" max="8" width="2.7109375" style="2" customWidth="1"/>
    <col min="9" max="9" width="10.8515625" style="2" bestFit="1" customWidth="1"/>
    <col min="10" max="12" width="9.140625" style="2" customWidth="1"/>
    <col min="13" max="13" width="11.7109375" style="2" customWidth="1"/>
    <col min="14" max="14" width="2.7109375" style="2" customWidth="1"/>
    <col min="15" max="15" width="10.8515625" style="2" customWidth="1"/>
    <col min="16" max="16" width="9.140625" style="2" customWidth="1"/>
    <col min="17" max="19" width="0" style="2" hidden="1" customWidth="1"/>
    <col min="20" max="20" width="11.57421875" style="2" hidden="1" customWidth="1"/>
    <col min="21" max="16384" width="9.140625" style="2" customWidth="1"/>
  </cols>
  <sheetData>
    <row r="1" spans="1:21" ht="13.5" customHeight="1">
      <c r="A1" s="1" t="s">
        <v>0</v>
      </c>
      <c r="J1" s="10" t="s">
        <v>120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0:21" ht="14.25"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4.25">
      <c r="A3" s="1" t="s">
        <v>110</v>
      </c>
      <c r="J3" s="12"/>
      <c r="K3" s="11"/>
      <c r="L3" s="11"/>
      <c r="M3" s="13" t="s">
        <v>77</v>
      </c>
      <c r="N3" s="11"/>
      <c r="O3" s="12" t="s">
        <v>78</v>
      </c>
      <c r="P3" s="11"/>
      <c r="Q3" s="11"/>
      <c r="R3" s="11"/>
      <c r="S3" s="11"/>
      <c r="T3" s="11"/>
      <c r="U3" s="11"/>
    </row>
    <row r="4" spans="1:21" ht="15">
      <c r="A4" s="1" t="s">
        <v>1</v>
      </c>
      <c r="J4" s="10" t="s">
        <v>91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0:21" ht="14.25">
      <c r="J5" s="11" t="s">
        <v>79</v>
      </c>
      <c r="K5" s="11"/>
      <c r="L5" s="11"/>
      <c r="M5" s="24">
        <v>18977</v>
      </c>
      <c r="N5" s="11"/>
      <c r="O5" s="11"/>
      <c r="P5" s="11"/>
      <c r="Q5" s="11"/>
      <c r="R5" s="11"/>
      <c r="S5" s="11"/>
      <c r="T5" s="11"/>
      <c r="U5" s="11"/>
    </row>
    <row r="6" spans="1:21" ht="14.25">
      <c r="A6" s="1" t="s">
        <v>2</v>
      </c>
      <c r="J6" s="11" t="s">
        <v>80</v>
      </c>
      <c r="K6" s="11"/>
      <c r="L6" s="11"/>
      <c r="M6" s="24">
        <v>260406</v>
      </c>
      <c r="N6" s="11"/>
      <c r="O6" s="11"/>
      <c r="P6" s="11"/>
      <c r="Q6" s="11"/>
      <c r="R6" s="11"/>
      <c r="S6" s="11"/>
      <c r="T6" s="11"/>
      <c r="U6" s="11"/>
    </row>
    <row r="7" spans="1:21" ht="14.25">
      <c r="A7" s="1"/>
      <c r="C7" s="37" t="s">
        <v>121</v>
      </c>
      <c r="D7" s="37"/>
      <c r="E7" s="55" t="s">
        <v>116</v>
      </c>
      <c r="F7" s="55"/>
      <c r="G7" s="55"/>
      <c r="J7" s="11" t="s">
        <v>81</v>
      </c>
      <c r="K7" s="11"/>
      <c r="L7" s="11"/>
      <c r="M7" s="54">
        <f>(56226+7364.3)*2.2</f>
        <v>139898.66</v>
      </c>
      <c r="N7" s="11"/>
      <c r="O7" s="11" t="s">
        <v>207</v>
      </c>
      <c r="P7" s="11"/>
      <c r="Q7" s="11"/>
      <c r="R7" s="11"/>
      <c r="S7" s="11"/>
      <c r="T7" s="11"/>
      <c r="U7" s="11"/>
    </row>
    <row r="8" spans="3:21" ht="14.25">
      <c r="C8" s="37" t="s">
        <v>114</v>
      </c>
      <c r="D8" s="37"/>
      <c r="E8" s="37" t="s">
        <v>117</v>
      </c>
      <c r="F8" s="37"/>
      <c r="G8" s="37" t="s">
        <v>112</v>
      </c>
      <c r="H8" s="3"/>
      <c r="J8" s="11" t="s">
        <v>82</v>
      </c>
      <c r="K8" s="11"/>
      <c r="L8" s="11"/>
      <c r="M8" s="24">
        <v>-263</v>
      </c>
      <c r="N8" s="11"/>
      <c r="O8" s="11"/>
      <c r="P8" s="11"/>
      <c r="Q8" s="11"/>
      <c r="R8" s="11"/>
      <c r="S8" s="11"/>
      <c r="T8" s="11"/>
      <c r="U8" s="11"/>
    </row>
    <row r="9" spans="3:21" ht="14.25">
      <c r="C9" s="37" t="s">
        <v>115</v>
      </c>
      <c r="D9" s="37"/>
      <c r="E9" s="37" t="s">
        <v>118</v>
      </c>
      <c r="F9" s="37"/>
      <c r="G9" s="37" t="s">
        <v>113</v>
      </c>
      <c r="H9" s="3"/>
      <c r="J9" s="11" t="s">
        <v>83</v>
      </c>
      <c r="K9" s="11"/>
      <c r="L9" s="11"/>
      <c r="M9" s="24">
        <v>0</v>
      </c>
      <c r="N9" s="11"/>
      <c r="O9" s="11"/>
      <c r="P9" s="11"/>
      <c r="Q9" s="11"/>
      <c r="R9" s="11"/>
      <c r="S9" s="11"/>
      <c r="T9" s="11"/>
      <c r="U9" s="11"/>
    </row>
    <row r="10" spans="3:21" ht="14.25">
      <c r="C10" s="37" t="s">
        <v>93</v>
      </c>
      <c r="D10" s="37"/>
      <c r="E10" s="37" t="s">
        <v>96</v>
      </c>
      <c r="F10" s="37"/>
      <c r="G10" s="37" t="s">
        <v>119</v>
      </c>
      <c r="H10" s="3"/>
      <c r="J10" s="11" t="s">
        <v>84</v>
      </c>
      <c r="K10" s="11"/>
      <c r="L10" s="11"/>
      <c r="M10" s="11">
        <f>234000+280060</f>
        <v>514060</v>
      </c>
      <c r="N10" s="11"/>
      <c r="P10" s="11"/>
      <c r="Q10" s="11"/>
      <c r="R10" s="11"/>
      <c r="S10" s="11"/>
      <c r="T10" s="11"/>
      <c r="U10" s="11"/>
    </row>
    <row r="11" spans="3:21" ht="14.25">
      <c r="C11" s="38" t="s">
        <v>111</v>
      </c>
      <c r="D11" s="38"/>
      <c r="E11" s="38" t="str">
        <f>C11</f>
        <v>30 June 2000</v>
      </c>
      <c r="F11" s="38"/>
      <c r="G11" s="39" t="s">
        <v>122</v>
      </c>
      <c r="H11" s="4"/>
      <c r="J11" s="11" t="s">
        <v>85</v>
      </c>
      <c r="K11" s="11"/>
      <c r="L11" s="11"/>
      <c r="M11" s="11">
        <v>15256</v>
      </c>
      <c r="N11" s="11"/>
      <c r="O11" s="11"/>
      <c r="P11" s="11"/>
      <c r="Q11" s="11"/>
      <c r="R11" s="11"/>
      <c r="S11" s="11"/>
      <c r="T11" s="11"/>
      <c r="U11" s="11"/>
    </row>
    <row r="12" spans="3:21" ht="14.25">
      <c r="C12" s="37" t="s">
        <v>3</v>
      </c>
      <c r="D12" s="37"/>
      <c r="E12" s="37" t="s">
        <v>3</v>
      </c>
      <c r="F12" s="37"/>
      <c r="G12" s="37" t="str">
        <f>E12</f>
        <v>RM'000</v>
      </c>
      <c r="H12" s="3"/>
      <c r="J12" s="11" t="s">
        <v>86</v>
      </c>
      <c r="K12" s="11"/>
      <c r="L12" s="11"/>
      <c r="M12" s="24">
        <v>0</v>
      </c>
      <c r="N12" s="11"/>
      <c r="O12" s="11"/>
      <c r="P12" s="11"/>
      <c r="Q12" s="11"/>
      <c r="R12" s="11"/>
      <c r="S12" s="11"/>
      <c r="T12" s="11"/>
      <c r="U12" s="11"/>
    </row>
    <row r="13" spans="10:21" ht="11.25" customHeight="1">
      <c r="J13" s="11" t="s">
        <v>87</v>
      </c>
      <c r="K13" s="11"/>
      <c r="L13" s="11"/>
      <c r="M13" s="24">
        <v>0</v>
      </c>
      <c r="N13" s="11"/>
      <c r="O13" s="11"/>
      <c r="P13" s="11"/>
      <c r="Q13" s="11"/>
      <c r="R13" s="11"/>
      <c r="S13" s="11"/>
      <c r="T13" s="11"/>
      <c r="U13" s="11"/>
    </row>
    <row r="14" spans="1:21" ht="15.75" thickBot="1">
      <c r="A14" s="2" t="s">
        <v>4</v>
      </c>
      <c r="B14" s="2" t="s">
        <v>5</v>
      </c>
      <c r="C14" s="28">
        <f>E14-'[2]Sheet1'!$E$13</f>
        <v>10366.942600000002</v>
      </c>
      <c r="D14" s="40"/>
      <c r="E14" s="28">
        <f>'[1]Consol'!$Q$9/1000</f>
        <v>29185.942600000002</v>
      </c>
      <c r="F14" s="40"/>
      <c r="G14" s="41">
        <v>25593</v>
      </c>
      <c r="H14" s="16"/>
      <c r="J14" s="11" t="s">
        <v>88</v>
      </c>
      <c r="K14" s="11"/>
      <c r="L14" s="11"/>
      <c r="M14" s="25">
        <f>SUM(M5:M13)</f>
        <v>948334.66</v>
      </c>
      <c r="N14" s="11"/>
      <c r="O14" s="11"/>
      <c r="P14" s="11"/>
      <c r="Q14" s="11"/>
      <c r="R14" s="11"/>
      <c r="S14" s="11"/>
      <c r="T14" s="11"/>
      <c r="U14" s="11"/>
    </row>
    <row r="15" spans="16:21" ht="15" thickTop="1">
      <c r="P15" s="11"/>
      <c r="Q15" s="11"/>
      <c r="R15" s="11"/>
      <c r="S15" s="11"/>
      <c r="T15" s="11"/>
      <c r="U15" s="11"/>
    </row>
    <row r="16" spans="1:21" ht="15" thickBot="1">
      <c r="A16" s="2" t="s">
        <v>6</v>
      </c>
      <c r="B16" s="2" t="s">
        <v>7</v>
      </c>
      <c r="C16" s="21">
        <f>0</f>
        <v>0</v>
      </c>
      <c r="D16" s="40"/>
      <c r="E16" s="21">
        <v>0</v>
      </c>
      <c r="F16" s="22"/>
      <c r="G16" s="21">
        <f>0+E16</f>
        <v>0</v>
      </c>
      <c r="H16" s="17"/>
      <c r="J16" s="11"/>
      <c r="K16" s="24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0:21" ht="15.75" thickTop="1">
      <c r="J17" s="10" t="s">
        <v>89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5" thickBot="1">
      <c r="A18" s="2" t="s">
        <v>8</v>
      </c>
      <c r="B18" s="2" t="s">
        <v>9</v>
      </c>
      <c r="C18" s="28">
        <f>E18-'[2]Sheet1'!$E$17</f>
        <v>841.33466</v>
      </c>
      <c r="D18" s="40"/>
      <c r="E18" s="28">
        <f>M14/1000</f>
        <v>948.33466</v>
      </c>
      <c r="F18" s="40"/>
      <c r="G18" s="42">
        <v>1020</v>
      </c>
      <c r="H18" s="18"/>
      <c r="J18" s="11" t="s">
        <v>82</v>
      </c>
      <c r="K18" s="11"/>
      <c r="L18" s="11"/>
      <c r="M18" s="26">
        <v>0</v>
      </c>
      <c r="N18" s="11"/>
      <c r="O18" s="11" t="s">
        <v>205</v>
      </c>
      <c r="P18" s="11"/>
      <c r="Q18" s="11"/>
      <c r="R18" s="11"/>
      <c r="S18" s="11"/>
      <c r="T18" s="11"/>
      <c r="U18" s="11"/>
    </row>
    <row r="19" spans="10:21" ht="15" thickTop="1">
      <c r="J19" s="11" t="s">
        <v>85</v>
      </c>
      <c r="K19" s="11"/>
      <c r="L19" s="11"/>
      <c r="M19" s="26">
        <f>-0.3*10686</f>
        <v>-3205.7999999999997</v>
      </c>
      <c r="N19" s="11"/>
      <c r="O19" s="11" t="s">
        <v>123</v>
      </c>
      <c r="P19" s="11"/>
      <c r="Q19" s="11"/>
      <c r="R19" s="11"/>
      <c r="S19" s="11"/>
      <c r="T19" s="11"/>
      <c r="U19" s="11"/>
    </row>
    <row r="20" spans="1:21" ht="14.25">
      <c r="A20" s="2" t="s">
        <v>10</v>
      </c>
      <c r="B20" s="2" t="s">
        <v>11</v>
      </c>
      <c r="C20" s="23">
        <f>E20-'[2]Sheet1'!$C$22</f>
        <v>493.9267399999999</v>
      </c>
      <c r="E20" s="23">
        <f>('[1]Consol'!$Q$12+M46+M34)/1000</f>
        <v>1440.9267399999999</v>
      </c>
      <c r="G20" s="23">
        <f>70+46+478</f>
        <v>594</v>
      </c>
      <c r="J20" s="11" t="s">
        <v>86</v>
      </c>
      <c r="K20" s="11"/>
      <c r="L20" s="11"/>
      <c r="M20" s="26">
        <v>0</v>
      </c>
      <c r="N20" s="11"/>
      <c r="O20" s="11" t="s">
        <v>206</v>
      </c>
      <c r="P20" s="11"/>
      <c r="Q20" s="11"/>
      <c r="R20" s="11"/>
      <c r="S20" s="11"/>
      <c r="T20" s="11"/>
      <c r="U20" s="11"/>
    </row>
    <row r="21" spans="2:21" ht="14.25">
      <c r="B21" s="2" t="s">
        <v>12</v>
      </c>
      <c r="J21" s="11" t="s">
        <v>87</v>
      </c>
      <c r="K21" s="11"/>
      <c r="L21" s="11"/>
      <c r="M21" s="26">
        <f>0.49*47058</f>
        <v>23058.42</v>
      </c>
      <c r="N21" s="11"/>
      <c r="O21" s="11" t="s">
        <v>124</v>
      </c>
      <c r="P21" s="11"/>
      <c r="Q21" s="11"/>
      <c r="R21" s="11"/>
      <c r="S21" s="11"/>
      <c r="T21" s="11"/>
      <c r="U21" s="11"/>
    </row>
    <row r="22" spans="2:21" ht="15.75" thickBot="1">
      <c r="B22" s="2" t="s">
        <v>13</v>
      </c>
      <c r="J22" s="11" t="s">
        <v>88</v>
      </c>
      <c r="K22" s="11"/>
      <c r="L22" s="11"/>
      <c r="M22" s="14">
        <f>SUM(M18:M21)</f>
        <v>19852.62</v>
      </c>
      <c r="N22" s="11"/>
      <c r="O22" s="11"/>
      <c r="P22" s="11"/>
      <c r="Q22" s="11"/>
      <c r="R22" s="11"/>
      <c r="S22" s="11"/>
      <c r="T22" s="11"/>
      <c r="U22" s="11"/>
    </row>
    <row r="23" spans="2:21" ht="15" thickTop="1">
      <c r="B23" s="2" t="s">
        <v>14</v>
      </c>
      <c r="H23" s="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0:21" ht="15">
      <c r="J24" s="10" t="s">
        <v>92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4.25">
      <c r="A25" s="2" t="s">
        <v>6</v>
      </c>
      <c r="B25" s="2" t="s">
        <v>15</v>
      </c>
      <c r="C25" s="23">
        <f>E25-'[2]Sheet1'!$C$24</f>
        <v>-54.9448</v>
      </c>
      <c r="E25" s="23">
        <f>-M46/1000</f>
        <v>-106.9448</v>
      </c>
      <c r="G25" s="23">
        <v>-46</v>
      </c>
      <c r="H25" s="9"/>
      <c r="J25" s="11" t="s">
        <v>79</v>
      </c>
      <c r="K25" s="11"/>
      <c r="L25" s="11"/>
      <c r="M25" s="11">
        <v>87410</v>
      </c>
      <c r="N25" s="11"/>
      <c r="O25" s="11"/>
      <c r="P25" s="11"/>
      <c r="Q25" s="11"/>
      <c r="R25" s="11"/>
      <c r="S25" s="11"/>
      <c r="T25" s="11"/>
      <c r="U25" s="11"/>
    </row>
    <row r="26" spans="10:21" ht="14.25">
      <c r="J26" s="11" t="s">
        <v>80</v>
      </c>
      <c r="K26" s="11"/>
      <c r="L26" s="11"/>
      <c r="M26" s="11">
        <v>205789</v>
      </c>
      <c r="N26" s="11"/>
      <c r="O26" s="11"/>
      <c r="P26" s="11"/>
      <c r="Q26" s="11"/>
      <c r="R26" s="11"/>
      <c r="S26" s="11"/>
      <c r="T26" s="11"/>
      <c r="U26" s="11"/>
    </row>
    <row r="27" spans="1:21" ht="14.25">
      <c r="A27" s="2" t="s">
        <v>8</v>
      </c>
      <c r="B27" s="2" t="s">
        <v>16</v>
      </c>
      <c r="C27" s="23">
        <f>E27-'[2]Sheet1'!$C$26</f>
        <v>-178.9654</v>
      </c>
      <c r="E27" s="23">
        <f>-M34/1000</f>
        <v>-422.9654</v>
      </c>
      <c r="G27" s="23">
        <v>-478</v>
      </c>
      <c r="H27" s="9"/>
      <c r="J27" s="11" t="s">
        <v>81</v>
      </c>
      <c r="K27" s="11"/>
      <c r="L27" s="11"/>
      <c r="M27" s="11">
        <f>27158*2.2</f>
        <v>59747.600000000006</v>
      </c>
      <c r="N27" s="11"/>
      <c r="O27" s="11" t="s">
        <v>125</v>
      </c>
      <c r="P27" s="11"/>
      <c r="Q27" s="11"/>
      <c r="R27" s="11"/>
      <c r="S27" s="11"/>
      <c r="T27" s="11"/>
      <c r="U27" s="11"/>
    </row>
    <row r="28" spans="10:21" ht="14.25">
      <c r="J28" s="11" t="s">
        <v>82</v>
      </c>
      <c r="K28" s="11"/>
      <c r="L28" s="11"/>
      <c r="M28" s="11">
        <v>27696</v>
      </c>
      <c r="N28" s="11"/>
      <c r="O28" s="11"/>
      <c r="P28" s="11"/>
      <c r="Q28" s="11"/>
      <c r="R28" s="11"/>
      <c r="S28" s="11"/>
      <c r="T28" s="11"/>
      <c r="U28" s="11"/>
    </row>
    <row r="29" spans="1:21" ht="14.25">
      <c r="A29" s="2" t="s">
        <v>18</v>
      </c>
      <c r="B29" s="2" t="s">
        <v>17</v>
      </c>
      <c r="C29" s="29">
        <v>0</v>
      </c>
      <c r="E29" s="29">
        <v>0</v>
      </c>
      <c r="F29" s="29"/>
      <c r="G29" s="29">
        <v>0</v>
      </c>
      <c r="H29" s="5"/>
      <c r="J29" s="11" t="s">
        <v>83</v>
      </c>
      <c r="K29" s="11"/>
      <c r="L29" s="11"/>
      <c r="M29" s="53">
        <f>6294*2.2</f>
        <v>13846.800000000001</v>
      </c>
      <c r="N29" s="11"/>
      <c r="O29" s="11" t="s">
        <v>208</v>
      </c>
      <c r="P29" s="11"/>
      <c r="Q29" s="11"/>
      <c r="R29" s="11"/>
      <c r="S29" s="11"/>
      <c r="T29" s="11"/>
      <c r="U29" s="11"/>
    </row>
    <row r="30" spans="7:21" ht="14.25">
      <c r="G30" s="35"/>
      <c r="J30" s="11" t="s">
        <v>84</v>
      </c>
      <c r="K30" s="11"/>
      <c r="L30" s="11"/>
      <c r="M30" s="11">
        <v>27276</v>
      </c>
      <c r="N30" s="11"/>
      <c r="O30" s="11"/>
      <c r="P30" s="11"/>
      <c r="Q30" s="11"/>
      <c r="R30" s="11"/>
      <c r="S30" s="11"/>
      <c r="T30" s="11"/>
      <c r="U30" s="11"/>
    </row>
    <row r="31" spans="1:21" ht="14.25">
      <c r="A31" s="2" t="s">
        <v>19</v>
      </c>
      <c r="B31" s="2" t="s">
        <v>20</v>
      </c>
      <c r="C31" s="30">
        <f>E31-'[2]Sheet1'!$C$34</f>
        <v>260.01653999999985</v>
      </c>
      <c r="E31" s="30">
        <f>SUM(E20:E30)</f>
        <v>911.0165399999998</v>
      </c>
      <c r="F31" s="40"/>
      <c r="G31" s="40">
        <f>SUM(G20:G30)</f>
        <v>70</v>
      </c>
      <c r="H31" s="6"/>
      <c r="J31" s="11" t="s">
        <v>85</v>
      </c>
      <c r="K31" s="11"/>
      <c r="L31" s="11"/>
      <c r="M31" s="11">
        <v>0</v>
      </c>
      <c r="N31" s="11"/>
      <c r="O31" s="11"/>
      <c r="P31" s="11"/>
      <c r="Q31" s="11"/>
      <c r="R31" s="11"/>
      <c r="S31" s="11"/>
      <c r="T31" s="11"/>
      <c r="U31" s="11"/>
    </row>
    <row r="32" spans="2:21" ht="14.25">
      <c r="B32" s="2" t="s">
        <v>12</v>
      </c>
      <c r="J32" s="11" t="s">
        <v>86</v>
      </c>
      <c r="K32" s="11"/>
      <c r="L32" s="11"/>
      <c r="M32" s="11">
        <v>1200</v>
      </c>
      <c r="N32" s="11"/>
      <c r="O32" s="11"/>
      <c r="P32" s="11"/>
      <c r="Q32" s="11"/>
      <c r="R32" s="11"/>
      <c r="S32" s="11"/>
      <c r="T32" s="11"/>
      <c r="U32" s="11"/>
    </row>
    <row r="33" spans="2:21" ht="14.25">
      <c r="B33" s="2" t="s">
        <v>21</v>
      </c>
      <c r="J33" s="11" t="s">
        <v>87</v>
      </c>
      <c r="K33" s="11"/>
      <c r="L33" s="11"/>
      <c r="M33" s="11">
        <v>0</v>
      </c>
      <c r="N33" s="11"/>
      <c r="O33" s="11" t="s">
        <v>102</v>
      </c>
      <c r="P33" s="11"/>
      <c r="Q33" s="11"/>
      <c r="R33" s="11"/>
      <c r="S33" s="11"/>
      <c r="T33" s="11"/>
      <c r="U33" s="11"/>
    </row>
    <row r="34" spans="2:21" ht="15.75" thickBot="1">
      <c r="B34" s="2" t="s">
        <v>22</v>
      </c>
      <c r="J34" s="11" t="s">
        <v>88</v>
      </c>
      <c r="K34" s="11"/>
      <c r="L34" s="11"/>
      <c r="M34" s="14">
        <f>SUM(M25:M33)</f>
        <v>422965.39999999997</v>
      </c>
      <c r="N34" s="11"/>
      <c r="O34" s="11"/>
      <c r="P34" s="11"/>
      <c r="Q34" s="11"/>
      <c r="R34" s="11"/>
      <c r="S34" s="11"/>
      <c r="T34" s="11"/>
      <c r="U34" s="11"/>
    </row>
    <row r="35" spans="2:21" ht="15" thickTop="1">
      <c r="B35" s="2" t="s">
        <v>23</v>
      </c>
      <c r="H35" s="9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0:21" ht="15">
      <c r="J36" s="10" t="s">
        <v>90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25">
      <c r="A37" s="2" t="s">
        <v>24</v>
      </c>
      <c r="B37" s="2" t="s">
        <v>25</v>
      </c>
      <c r="C37" s="23">
        <f>E37-'[2]Sheet1'!$C$36</f>
        <v>121.98939999999999</v>
      </c>
      <c r="E37" s="23">
        <f>M49/1000</f>
        <v>237.9894</v>
      </c>
      <c r="G37" s="23">
        <v>90</v>
      </c>
      <c r="H37" s="9"/>
      <c r="J37" s="11" t="s">
        <v>79</v>
      </c>
      <c r="K37" s="11"/>
      <c r="L37" s="11"/>
      <c r="M37" s="11">
        <v>3</v>
      </c>
      <c r="N37" s="11"/>
      <c r="O37" s="11" t="s">
        <v>126</v>
      </c>
      <c r="P37" s="11"/>
      <c r="Q37" s="11"/>
      <c r="R37" s="11"/>
      <c r="S37" s="11"/>
      <c r="T37" s="11"/>
      <c r="U37" s="11"/>
    </row>
    <row r="38" spans="7:21" ht="14.25">
      <c r="G38" s="35"/>
      <c r="J38" s="11" t="s">
        <v>80</v>
      </c>
      <c r="K38" s="11"/>
      <c r="L38" s="11"/>
      <c r="M38" s="11">
        <v>15685</v>
      </c>
      <c r="N38" s="11"/>
      <c r="O38" s="11" t="s">
        <v>127</v>
      </c>
      <c r="P38" s="11"/>
      <c r="Q38" s="11"/>
      <c r="R38" s="11"/>
      <c r="S38" s="11"/>
      <c r="T38" s="11"/>
      <c r="U38" s="11"/>
    </row>
    <row r="39" spans="1:21" ht="14.25">
      <c r="A39" s="2" t="s">
        <v>26</v>
      </c>
      <c r="B39" s="2" t="s">
        <v>27</v>
      </c>
      <c r="C39" s="30">
        <f>E39-'[2]Sheet1'!$C$39</f>
        <v>382.0059399999998</v>
      </c>
      <c r="E39" s="30">
        <f>SUM(E31:E38)</f>
        <v>1149.0059399999998</v>
      </c>
      <c r="F39" s="40"/>
      <c r="G39" s="40">
        <f>SUM(G31:G37)</f>
        <v>160</v>
      </c>
      <c r="H39" s="6"/>
      <c r="J39" s="11" t="s">
        <v>81</v>
      </c>
      <c r="K39" s="11"/>
      <c r="L39" s="11"/>
      <c r="M39" s="11">
        <f>35819*2.2</f>
        <v>78801.8</v>
      </c>
      <c r="N39" s="11"/>
      <c r="O39" s="11" t="s">
        <v>128</v>
      </c>
      <c r="P39" s="11"/>
      <c r="Q39" s="11"/>
      <c r="R39" s="11"/>
      <c r="S39" s="11"/>
      <c r="T39" s="11"/>
      <c r="U39" s="11"/>
    </row>
    <row r="40" spans="2:21" ht="14.25">
      <c r="B40" s="2" t="s">
        <v>28</v>
      </c>
      <c r="H40" s="9"/>
      <c r="J40" s="11" t="s">
        <v>82</v>
      </c>
      <c r="K40" s="11"/>
      <c r="L40" s="11"/>
      <c r="M40" s="11">
        <v>12455</v>
      </c>
      <c r="N40" s="11"/>
      <c r="O40" s="11"/>
      <c r="P40" s="11"/>
      <c r="Q40" s="11"/>
      <c r="R40" s="11"/>
      <c r="S40" s="11"/>
      <c r="T40" s="11"/>
      <c r="U40" s="11"/>
    </row>
    <row r="41" spans="10:21" ht="10.5" customHeight="1">
      <c r="J41" s="11" t="s">
        <v>83</v>
      </c>
      <c r="K41" s="11"/>
      <c r="L41" s="11"/>
      <c r="M41" s="11">
        <v>0</v>
      </c>
      <c r="N41" s="11"/>
      <c r="O41" s="11"/>
      <c r="P41" s="11"/>
      <c r="Q41" s="11"/>
      <c r="R41" s="11"/>
      <c r="S41" s="11"/>
      <c r="T41" s="11"/>
      <c r="U41" s="11"/>
    </row>
    <row r="42" spans="1:21" ht="14.25">
      <c r="A42" s="2" t="s">
        <v>30</v>
      </c>
      <c r="B42" s="2" t="s">
        <v>29</v>
      </c>
      <c r="C42" s="23">
        <f>E42-'[2]Sheet1'!$C$41</f>
        <v>-224</v>
      </c>
      <c r="E42" s="23">
        <v>-519</v>
      </c>
      <c r="G42" s="23">
        <v>-95</v>
      </c>
      <c r="H42" s="9"/>
      <c r="J42" s="11" t="s">
        <v>84</v>
      </c>
      <c r="K42" s="11"/>
      <c r="L42" s="11"/>
      <c r="M42" s="11">
        <v>0</v>
      </c>
      <c r="N42" s="11"/>
      <c r="O42" s="11"/>
      <c r="P42" s="11"/>
      <c r="Q42" s="11"/>
      <c r="R42" s="11"/>
      <c r="S42" s="11"/>
      <c r="T42" s="11"/>
      <c r="U42" s="11"/>
    </row>
    <row r="43" spans="7:21" ht="14.25">
      <c r="G43" s="35"/>
      <c r="J43" s="11" t="s">
        <v>85</v>
      </c>
      <c r="K43" s="11"/>
      <c r="L43" s="11"/>
      <c r="M43" s="11">
        <v>0</v>
      </c>
      <c r="N43" s="11"/>
      <c r="O43" s="11"/>
      <c r="P43" s="11"/>
      <c r="Q43" s="11"/>
      <c r="R43" s="11"/>
      <c r="S43" s="11"/>
      <c r="T43" s="11"/>
      <c r="U43" s="11"/>
    </row>
    <row r="44" spans="1:21" ht="14.25">
      <c r="A44" s="2" t="s">
        <v>31</v>
      </c>
      <c r="B44" s="2" t="s">
        <v>32</v>
      </c>
      <c r="C44" s="30">
        <f>E44-'[2]Sheet1'!$C$44</f>
        <v>158.00593999999978</v>
      </c>
      <c r="E44" s="30">
        <f>SUM(E39:E42)</f>
        <v>630.0059399999998</v>
      </c>
      <c r="F44" s="40"/>
      <c r="G44" s="40">
        <f>SUM(G39:G42)</f>
        <v>65</v>
      </c>
      <c r="H44" s="6"/>
      <c r="J44" s="11" t="s">
        <v>86</v>
      </c>
      <c r="K44" s="11"/>
      <c r="L44" s="11"/>
      <c r="M44" s="11">
        <v>0</v>
      </c>
      <c r="N44" s="11"/>
      <c r="O44" s="11"/>
      <c r="P44" s="11"/>
      <c r="Q44" s="11"/>
      <c r="R44" s="11"/>
      <c r="S44" s="11"/>
      <c r="T44" s="11"/>
      <c r="U44" s="11"/>
    </row>
    <row r="45" spans="2:21" ht="14.25">
      <c r="B45" s="2" t="s">
        <v>33</v>
      </c>
      <c r="H45" s="9"/>
      <c r="J45" s="11" t="s">
        <v>87</v>
      </c>
      <c r="K45" s="11"/>
      <c r="L45" s="11"/>
      <c r="M45" s="11">
        <v>0</v>
      </c>
      <c r="N45" s="11"/>
      <c r="O45" s="11"/>
      <c r="P45" s="11"/>
      <c r="Q45" s="11"/>
      <c r="R45" s="11"/>
      <c r="S45" s="11"/>
      <c r="T45" s="11"/>
      <c r="U45" s="11"/>
    </row>
    <row r="46" spans="10:21" ht="21" customHeight="1" thickBot="1">
      <c r="J46" s="11" t="s">
        <v>88</v>
      </c>
      <c r="K46" s="11"/>
      <c r="L46" s="11"/>
      <c r="M46" s="14">
        <f>SUM(M37:M45)</f>
        <v>106944.8</v>
      </c>
      <c r="N46" s="11"/>
      <c r="O46" s="11"/>
      <c r="P46" s="11"/>
      <c r="Q46" s="11"/>
      <c r="R46" s="11"/>
      <c r="S46" s="11"/>
      <c r="T46" s="11"/>
      <c r="U46" s="11"/>
    </row>
    <row r="47" spans="2:21" ht="15" thickTop="1">
      <c r="B47" s="2" t="s">
        <v>34</v>
      </c>
      <c r="C47" s="23">
        <f>E47-'[2]Sheet1'!$C$46</f>
        <v>0.8526199999999982</v>
      </c>
      <c r="E47" s="23">
        <f>M22/1000</f>
        <v>19.852619999999998</v>
      </c>
      <c r="G47" s="23">
        <v>79</v>
      </c>
      <c r="H47" s="15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7:21" ht="15">
      <c r="G48" s="35"/>
      <c r="J48" s="10" t="s">
        <v>103</v>
      </c>
      <c r="K48" s="11"/>
      <c r="L48" s="11"/>
      <c r="M48" s="11"/>
      <c r="N48" s="11"/>
      <c r="O48" s="11"/>
      <c r="P48" s="11"/>
      <c r="Q48" s="11"/>
      <c r="R48" s="11"/>
      <c r="S48" s="11">
        <f>1/1830*100625</f>
        <v>54.986338797814206</v>
      </c>
      <c r="T48" s="11">
        <v>7511</v>
      </c>
      <c r="U48" s="11"/>
    </row>
    <row r="49" spans="1:21" ht="15" thickBot="1">
      <c r="A49" s="2" t="s">
        <v>37</v>
      </c>
      <c r="B49" s="2" t="s">
        <v>35</v>
      </c>
      <c r="C49" s="30">
        <f>E49-'[2]Sheet1'!$C$49</f>
        <v>158.85855999999978</v>
      </c>
      <c r="E49" s="30">
        <f>SUM(E44:E47)</f>
        <v>649.8585599999998</v>
      </c>
      <c r="F49" s="40"/>
      <c r="G49" s="40">
        <f>SUM(G44:G47)</f>
        <v>144</v>
      </c>
      <c r="H49" s="6"/>
      <c r="J49" s="11" t="s">
        <v>104</v>
      </c>
      <c r="K49" s="11"/>
      <c r="L49" s="11"/>
      <c r="M49" s="20">
        <f>793298*0.3</f>
        <v>237989.4</v>
      </c>
      <c r="N49" s="11"/>
      <c r="O49" s="11" t="s">
        <v>129</v>
      </c>
      <c r="P49" s="11"/>
      <c r="Q49" s="11" t="s">
        <v>137</v>
      </c>
      <c r="R49" s="11">
        <v>60</v>
      </c>
      <c r="S49" s="11">
        <f>R49*$S$48</f>
        <v>3299.180327868852</v>
      </c>
      <c r="T49" s="11">
        <f>$T$48-S49</f>
        <v>4211.819672131148</v>
      </c>
      <c r="U49" s="11"/>
    </row>
    <row r="50" spans="2:21" ht="15.75" thickBot="1" thickTop="1">
      <c r="B50" s="2" t="s">
        <v>36</v>
      </c>
      <c r="C50" s="28"/>
      <c r="D50" s="40"/>
      <c r="E50" s="28"/>
      <c r="F50" s="40"/>
      <c r="G50" s="28"/>
      <c r="H50" s="18"/>
      <c r="J50" s="11"/>
      <c r="K50" s="11"/>
      <c r="L50" s="11"/>
      <c r="M50" s="11"/>
      <c r="N50" s="11"/>
      <c r="O50" s="11"/>
      <c r="Q50" s="2" t="s">
        <v>138</v>
      </c>
      <c r="R50" s="2">
        <v>59</v>
      </c>
      <c r="S50" s="11">
        <f>R50*$S$48</f>
        <v>3244.1939890710382</v>
      </c>
      <c r="T50" s="11">
        <f>$T$48-S50</f>
        <v>4266.806010928962</v>
      </c>
      <c r="U50" s="11"/>
    </row>
    <row r="51" spans="3:20" ht="15" thickTop="1">
      <c r="C51" s="40"/>
      <c r="D51" s="40"/>
      <c r="E51" s="40"/>
      <c r="F51" s="40"/>
      <c r="G51" s="40"/>
      <c r="H51" s="6"/>
      <c r="K51" s="11"/>
      <c r="L51" s="11"/>
      <c r="M51" s="11"/>
      <c r="N51" s="11"/>
      <c r="O51" s="11"/>
      <c r="Q51" s="2" t="s">
        <v>139</v>
      </c>
      <c r="R51" s="2">
        <v>58</v>
      </c>
      <c r="S51" s="11">
        <f>R51*$S$48</f>
        <v>3189.207650273224</v>
      </c>
      <c r="T51" s="11">
        <f>$T$48-S51</f>
        <v>4321.792349726777</v>
      </c>
    </row>
    <row r="52" spans="3:20" ht="15">
      <c r="C52" s="55" t="str">
        <f>C7</f>
        <v>Individual Quarter</v>
      </c>
      <c r="D52" s="55"/>
      <c r="E52" s="55" t="s">
        <v>116</v>
      </c>
      <c r="F52" s="55"/>
      <c r="G52" s="55"/>
      <c r="H52" s="3"/>
      <c r="J52" s="10" t="s">
        <v>105</v>
      </c>
      <c r="Q52" s="2" t="s">
        <v>140</v>
      </c>
      <c r="R52" s="2">
        <v>57</v>
      </c>
      <c r="S52" s="11">
        <f>R52*$S$48</f>
        <v>3134.22131147541</v>
      </c>
      <c r="T52" s="11">
        <f>$T$48-S52</f>
        <v>4376.77868852459</v>
      </c>
    </row>
    <row r="53" spans="3:20" ht="15" thickBot="1">
      <c r="C53" s="37" t="s">
        <v>114</v>
      </c>
      <c r="D53" s="37"/>
      <c r="E53" s="37" t="s">
        <v>117</v>
      </c>
      <c r="F53" s="37"/>
      <c r="G53" s="37" t="s">
        <v>112</v>
      </c>
      <c r="H53" s="3"/>
      <c r="J53" s="11" t="s">
        <v>94</v>
      </c>
      <c r="K53" s="11"/>
      <c r="L53" s="11"/>
      <c r="M53" s="20">
        <f>'[1]BPR-BS'!$B$30</f>
        <v>1063350</v>
      </c>
      <c r="N53" s="11"/>
      <c r="O53" s="11" t="s">
        <v>153</v>
      </c>
      <c r="Q53" s="2" t="s">
        <v>141</v>
      </c>
      <c r="R53" s="2">
        <v>56</v>
      </c>
      <c r="S53" s="11">
        <f>R53*$S$48</f>
        <v>3079.2349726775956</v>
      </c>
      <c r="T53" s="11">
        <f>$T$48-S53</f>
        <v>4431.765027322404</v>
      </c>
    </row>
    <row r="54" spans="3:8" ht="13.5" thickTop="1">
      <c r="C54" s="37" t="s">
        <v>115</v>
      </c>
      <c r="D54" s="37"/>
      <c r="E54" s="37" t="s">
        <v>118</v>
      </c>
      <c r="F54" s="37"/>
      <c r="G54" s="37" t="s">
        <v>113</v>
      </c>
      <c r="H54" s="3"/>
    </row>
    <row r="55" spans="3:20" ht="15">
      <c r="C55" s="37" t="s">
        <v>93</v>
      </c>
      <c r="D55" s="37"/>
      <c r="E55" s="37" t="s">
        <v>96</v>
      </c>
      <c r="F55" s="37"/>
      <c r="G55" s="37" t="s">
        <v>119</v>
      </c>
      <c r="H55" s="4"/>
      <c r="J55" s="27" t="s">
        <v>106</v>
      </c>
      <c r="N55" s="11"/>
      <c r="O55" s="11"/>
      <c r="Q55" s="2" t="s">
        <v>142</v>
      </c>
      <c r="R55" s="2">
        <v>55</v>
      </c>
      <c r="S55" s="11">
        <f aca="true" t="shared" si="0" ref="S55:S61">R55*$S$48</f>
        <v>3024.248633879781</v>
      </c>
      <c r="T55" s="11">
        <f aca="true" t="shared" si="1" ref="T55:T61">$T$48-S55</f>
        <v>4486.751366120219</v>
      </c>
    </row>
    <row r="56" spans="3:20" ht="14.25">
      <c r="C56" s="38" t="s">
        <v>111</v>
      </c>
      <c r="D56" s="38"/>
      <c r="E56" s="38" t="str">
        <f>C56</f>
        <v>30 June 2000</v>
      </c>
      <c r="F56" s="38"/>
      <c r="G56" s="39" t="s">
        <v>122</v>
      </c>
      <c r="H56" s="3"/>
      <c r="M56" s="31" t="s">
        <v>133</v>
      </c>
      <c r="N56" s="31"/>
      <c r="O56" s="31" t="s">
        <v>134</v>
      </c>
      <c r="P56" s="31" t="s">
        <v>149</v>
      </c>
      <c r="Q56" s="2" t="s">
        <v>143</v>
      </c>
      <c r="R56" s="2">
        <v>54</v>
      </c>
      <c r="S56" s="11">
        <f t="shared" si="0"/>
        <v>2969.2622950819673</v>
      </c>
      <c r="T56" s="11">
        <f t="shared" si="1"/>
        <v>4541.737704918032</v>
      </c>
    </row>
    <row r="57" spans="3:20" ht="14.25">
      <c r="C57" s="37" t="s">
        <v>3</v>
      </c>
      <c r="D57" s="37"/>
      <c r="E57" s="37" t="s">
        <v>3</v>
      </c>
      <c r="F57" s="37"/>
      <c r="G57" s="37" t="str">
        <f>E57</f>
        <v>RM'000</v>
      </c>
      <c r="J57" s="11" t="s">
        <v>131</v>
      </c>
      <c r="K57" s="2" t="s">
        <v>132</v>
      </c>
      <c r="M57" s="2">
        <v>46235</v>
      </c>
      <c r="O57" s="2">
        <f>P57-M57</f>
        <v>187682</v>
      </c>
      <c r="P57" s="2">
        <f>294916-60999</f>
        <v>233917</v>
      </c>
      <c r="Q57" s="2" t="s">
        <v>144</v>
      </c>
      <c r="R57" s="2">
        <v>53</v>
      </c>
      <c r="S57" s="11">
        <f t="shared" si="0"/>
        <v>2914.275956284153</v>
      </c>
      <c r="T57" s="11">
        <f t="shared" si="1"/>
        <v>4596.724043715847</v>
      </c>
    </row>
    <row r="58" spans="1:21" ht="14.25">
      <c r="A58" s="2" t="s">
        <v>38</v>
      </c>
      <c r="B58" s="2" t="s">
        <v>39</v>
      </c>
      <c r="C58" s="29">
        <v>0</v>
      </c>
      <c r="E58" s="29">
        <v>0</v>
      </c>
      <c r="G58" s="43">
        <v>0</v>
      </c>
      <c r="H58" s="5"/>
      <c r="J58" s="2" t="s">
        <v>135</v>
      </c>
      <c r="K58" s="2" t="s">
        <v>136</v>
      </c>
      <c r="M58" s="2">
        <f>T62</f>
        <v>54170.934426229505</v>
      </c>
      <c r="O58" s="2">
        <f>P58-M58</f>
        <v>295829.0655737705</v>
      </c>
      <c r="P58" s="2">
        <f>450625-100625</f>
        <v>350000</v>
      </c>
      <c r="Q58" s="2" t="s">
        <v>145</v>
      </c>
      <c r="R58" s="2">
        <v>52</v>
      </c>
      <c r="S58" s="11">
        <f t="shared" si="0"/>
        <v>2859.2896174863386</v>
      </c>
      <c r="T58" s="11">
        <f t="shared" si="1"/>
        <v>4651.710382513662</v>
      </c>
      <c r="U58" s="2" t="s">
        <v>154</v>
      </c>
    </row>
    <row r="59" spans="2:20" ht="15" thickBot="1">
      <c r="B59" s="2" t="s">
        <v>34</v>
      </c>
      <c r="C59" s="29">
        <v>0</v>
      </c>
      <c r="E59" s="29">
        <v>0</v>
      </c>
      <c r="G59" s="44">
        <v>0</v>
      </c>
      <c r="H59" s="5"/>
      <c r="M59" s="32">
        <f>SUM(M57:M58)</f>
        <v>100405.9344262295</v>
      </c>
      <c r="O59" s="32">
        <f>SUM(O57:O58)</f>
        <v>483511.0655737705</v>
      </c>
      <c r="P59" s="32">
        <f>SUM(P57:P58)</f>
        <v>583917</v>
      </c>
      <c r="Q59" s="2" t="s">
        <v>146</v>
      </c>
      <c r="R59" s="2">
        <v>51</v>
      </c>
      <c r="S59" s="11">
        <f t="shared" si="0"/>
        <v>2804.3032786885246</v>
      </c>
      <c r="T59" s="11">
        <f t="shared" si="1"/>
        <v>4706.696721311475</v>
      </c>
    </row>
    <row r="60" spans="2:20" ht="15" thickTop="1">
      <c r="B60" s="2" t="s">
        <v>40</v>
      </c>
      <c r="C60" s="45"/>
      <c r="E60" s="45"/>
      <c r="F60" s="40"/>
      <c r="G60" s="40"/>
      <c r="H60" s="6"/>
      <c r="Q60" s="2" t="s">
        <v>147</v>
      </c>
      <c r="R60" s="2">
        <v>50</v>
      </c>
      <c r="S60" s="11">
        <f t="shared" si="0"/>
        <v>2749.3169398907103</v>
      </c>
      <c r="T60" s="11">
        <f t="shared" si="1"/>
        <v>4761.68306010929</v>
      </c>
    </row>
    <row r="61" spans="2:20" ht="15" thickBot="1">
      <c r="B61" s="2" t="s">
        <v>40</v>
      </c>
      <c r="C61" s="46">
        <v>0</v>
      </c>
      <c r="D61" s="40"/>
      <c r="E61" s="46">
        <v>0</v>
      </c>
      <c r="F61" s="40"/>
      <c r="G61" s="46">
        <v>0</v>
      </c>
      <c r="H61" s="17"/>
      <c r="Q61" s="2" t="s">
        <v>148</v>
      </c>
      <c r="R61" s="2">
        <v>49</v>
      </c>
      <c r="S61" s="11">
        <f t="shared" si="0"/>
        <v>2694.330601092896</v>
      </c>
      <c r="T61" s="11">
        <f t="shared" si="1"/>
        <v>4816.669398907105</v>
      </c>
    </row>
    <row r="62" spans="19:20" ht="13.5" thickTop="1">
      <c r="S62" s="2">
        <f>SUM(S49:S61)</f>
        <v>35961.06557377049</v>
      </c>
      <c r="T62" s="2">
        <f>SUM(T49:T61)</f>
        <v>54170.934426229505</v>
      </c>
    </row>
    <row r="63" spans="1:10" ht="15">
      <c r="A63" s="2" t="s">
        <v>41</v>
      </c>
      <c r="B63" s="2" t="s">
        <v>42</v>
      </c>
      <c r="J63" s="27" t="s">
        <v>108</v>
      </c>
    </row>
    <row r="64" spans="2:10" ht="15" thickBot="1">
      <c r="B64" s="2" t="s">
        <v>43</v>
      </c>
      <c r="C64" s="28">
        <f>C49</f>
        <v>158.85855999999978</v>
      </c>
      <c r="D64" s="40"/>
      <c r="E64" s="28">
        <f>E49</f>
        <v>649.8585599999998</v>
      </c>
      <c r="F64" s="40"/>
      <c r="G64" s="28">
        <f>G49</f>
        <v>144</v>
      </c>
      <c r="H64" s="18"/>
      <c r="J64" s="11" t="s">
        <v>107</v>
      </c>
    </row>
    <row r="65" ht="15" thickTop="1">
      <c r="J65" s="11" t="s">
        <v>130</v>
      </c>
    </row>
    <row r="66" spans="1:10" ht="14.25">
      <c r="A66" s="2" t="s">
        <v>44</v>
      </c>
      <c r="B66" s="2" t="s">
        <v>45</v>
      </c>
      <c r="J66" s="11" t="s">
        <v>109</v>
      </c>
    </row>
    <row r="67" ht="12.75">
      <c r="B67" s="2" t="s">
        <v>46</v>
      </c>
    </row>
    <row r="68" ht="12.75">
      <c r="B68" s="2" t="s">
        <v>47</v>
      </c>
    </row>
    <row r="69" spans="10:15" ht="12.75">
      <c r="J69" s="1" t="s">
        <v>152</v>
      </c>
      <c r="M69" s="34" t="s">
        <v>151</v>
      </c>
      <c r="N69" s="34"/>
      <c r="O69" s="34" t="s">
        <v>150</v>
      </c>
    </row>
    <row r="70" spans="2:15" ht="12.75">
      <c r="B70" s="2" t="s">
        <v>48</v>
      </c>
      <c r="K70" s="2" t="s">
        <v>155</v>
      </c>
      <c r="M70" s="2">
        <f>(C100+SUM(C82:C84)-C110-C111-C109)*1000</f>
        <v>24894935.5284</v>
      </c>
      <c r="O70" s="2">
        <f>(E100+SUM(E82:E84)-E110-E111-E109)*1000</f>
        <v>24455000</v>
      </c>
    </row>
    <row r="71" spans="2:15" ht="13.5" thickBot="1">
      <c r="B71" s="2" t="s">
        <v>49</v>
      </c>
      <c r="C71" s="47">
        <f>C49*1000/16000000*100</f>
        <v>0.9928659999999987</v>
      </c>
      <c r="D71" s="40"/>
      <c r="E71" s="47">
        <f>E49*1000/16000000*100</f>
        <v>4.061615999999999</v>
      </c>
      <c r="F71" s="48"/>
      <c r="G71" s="47">
        <v>0.9</v>
      </c>
      <c r="H71" s="19"/>
      <c r="K71" s="2" t="s">
        <v>156</v>
      </c>
      <c r="M71" s="33">
        <f>M70/16000000</f>
        <v>1.555933470525</v>
      </c>
      <c r="N71" s="33"/>
      <c r="O71" s="33">
        <f>O70/16000000</f>
        <v>1.5284375</v>
      </c>
    </row>
    <row r="72" ht="13.5" thickTop="1"/>
    <row r="73" spans="2:7" ht="12.75">
      <c r="B73" s="2" t="s">
        <v>50</v>
      </c>
      <c r="G73" s="40"/>
    </row>
    <row r="74" spans="2:8" ht="13.5" thickBot="1">
      <c r="B74" s="2" t="s">
        <v>49</v>
      </c>
      <c r="C74" s="47" t="s">
        <v>203</v>
      </c>
      <c r="D74" s="40"/>
      <c r="E74" s="47" t="s">
        <v>203</v>
      </c>
      <c r="F74" s="48"/>
      <c r="G74" s="47" t="s">
        <v>203</v>
      </c>
      <c r="H74" s="19"/>
    </row>
    <row r="75" ht="13.5" thickTop="1"/>
    <row r="76" ht="12.75">
      <c r="A76" s="1" t="s">
        <v>51</v>
      </c>
    </row>
    <row r="77" spans="3:8" ht="12.75">
      <c r="C77" s="37" t="s">
        <v>98</v>
      </c>
      <c r="E77" s="37" t="s">
        <v>100</v>
      </c>
      <c r="F77" s="37"/>
      <c r="G77" s="37"/>
      <c r="H77" s="3"/>
    </row>
    <row r="78" spans="3:8" ht="12.75">
      <c r="C78" s="37" t="s">
        <v>99</v>
      </c>
      <c r="E78" s="37" t="s">
        <v>101</v>
      </c>
      <c r="F78" s="37"/>
      <c r="G78" s="37"/>
      <c r="H78" s="3"/>
    </row>
    <row r="79" spans="3:8" ht="12.75">
      <c r="C79" s="38" t="str">
        <f>C11</f>
        <v>30 June 2000</v>
      </c>
      <c r="D79" s="38"/>
      <c r="E79" s="38" t="s">
        <v>97</v>
      </c>
      <c r="F79" s="38"/>
      <c r="G79" s="38"/>
      <c r="H79" s="4"/>
    </row>
    <row r="80" spans="3:8" ht="12.75">
      <c r="C80" s="37" t="s">
        <v>3</v>
      </c>
      <c r="D80" s="37"/>
      <c r="E80" s="37" t="s">
        <v>3</v>
      </c>
      <c r="F80" s="37"/>
      <c r="G80" s="37"/>
      <c r="H80" s="3"/>
    </row>
    <row r="81" ht="12.75"/>
    <row r="82" spans="1:8" ht="12.75">
      <c r="A82" s="5">
        <v>1</v>
      </c>
      <c r="B82" s="2" t="s">
        <v>52</v>
      </c>
      <c r="C82" s="23">
        <f>'[1]Consol'!$Q$41/1000</f>
        <v>7272.3342</v>
      </c>
      <c r="E82" s="23">
        <v>7175</v>
      </c>
      <c r="H82" s="8"/>
    </row>
    <row r="83" spans="1:8" ht="12.75">
      <c r="A83" s="5">
        <v>2</v>
      </c>
      <c r="B83" s="2" t="s">
        <v>53</v>
      </c>
      <c r="C83" s="23">
        <f>'[3]Consol'!$Q$44/1000</f>
        <v>1477.091368</v>
      </c>
      <c r="E83" s="23">
        <v>1306</v>
      </c>
      <c r="H83" s="9"/>
    </row>
    <row r="84" spans="1:8" ht="12.75">
      <c r="A84" s="5">
        <v>3</v>
      </c>
      <c r="B84" s="2" t="s">
        <v>54</v>
      </c>
      <c r="C84" s="23">
        <f>'[1]Consol'!$Q$45/1000</f>
        <v>60</v>
      </c>
      <c r="E84" s="23">
        <v>60</v>
      </c>
      <c r="H84" s="9"/>
    </row>
    <row r="85" spans="1:8" ht="12.75">
      <c r="A85" s="5">
        <v>4</v>
      </c>
      <c r="B85" s="2" t="s">
        <v>95</v>
      </c>
      <c r="C85" s="23">
        <f>'[1]Consol'!$Q$42/1000</f>
        <v>1626.637</v>
      </c>
      <c r="E85" s="23">
        <v>1627</v>
      </c>
      <c r="H85" s="8"/>
    </row>
    <row r="86" ht="12.75">
      <c r="A86" s="5"/>
    </row>
    <row r="87" spans="1:2" ht="12.75">
      <c r="A87" s="5">
        <v>5</v>
      </c>
      <c r="B87" s="2" t="s">
        <v>55</v>
      </c>
    </row>
    <row r="88" spans="1:8" ht="12.75">
      <c r="A88" s="5"/>
      <c r="B88" s="7" t="s">
        <v>56</v>
      </c>
      <c r="C88" s="23">
        <f>'[1]Consol'!$Q$48/1000</f>
        <v>4926.4035380000005</v>
      </c>
      <c r="E88" s="23">
        <v>4457</v>
      </c>
      <c r="H88" s="8"/>
    </row>
    <row r="89" spans="1:8" ht="12.75">
      <c r="A89" s="5"/>
      <c r="B89" s="7" t="s">
        <v>57</v>
      </c>
      <c r="C89" s="23">
        <f>'[1]Consol'!$Q$49/1000</f>
        <v>12267.200670000002</v>
      </c>
      <c r="E89" s="23">
        <v>18847</v>
      </c>
      <c r="H89" s="8"/>
    </row>
    <row r="90" spans="1:8" ht="12.75">
      <c r="A90" s="5"/>
      <c r="B90" s="7" t="s">
        <v>58</v>
      </c>
      <c r="C90" s="23">
        <f>'[1]Consol'!$Q$52/1000+'[1]Consol'!$Q$51/1000</f>
        <v>7027.8835260000005</v>
      </c>
      <c r="E90" s="23">
        <v>8845</v>
      </c>
      <c r="H90" s="8"/>
    </row>
    <row r="91" spans="1:8" ht="12.75">
      <c r="A91" s="5"/>
      <c r="B91" s="7" t="s">
        <v>59</v>
      </c>
      <c r="C91" s="23">
        <f>'[1]Consol'!$Q$50/1000</f>
        <v>3113.5770430000016</v>
      </c>
      <c r="E91" s="23">
        <v>2912</v>
      </c>
      <c r="H91" s="8"/>
    </row>
    <row r="92" ht="12.75">
      <c r="A92" s="5"/>
    </row>
    <row r="93" spans="1:2" ht="12.75">
      <c r="A93" s="5">
        <v>6</v>
      </c>
      <c r="B93" s="2" t="s">
        <v>60</v>
      </c>
    </row>
    <row r="94" spans="1:8" ht="12.75">
      <c r="A94" s="5"/>
      <c r="B94" s="7" t="s">
        <v>61</v>
      </c>
      <c r="C94" s="23">
        <f>'[1]Consol'!$Q$67/1000-C110-1</f>
        <v>2493.53913442623</v>
      </c>
      <c r="E94" s="23">
        <v>5990</v>
      </c>
      <c r="H94" s="8"/>
    </row>
    <row r="95" spans="1:8" ht="12.75">
      <c r="A95" s="5"/>
      <c r="B95" s="7" t="s">
        <v>62</v>
      </c>
      <c r="C95" s="23">
        <f>'[1]Consol'!$Q$59/1000-C98</f>
        <v>4311.859910000001</v>
      </c>
      <c r="E95" s="23">
        <v>10119</v>
      </c>
      <c r="H95" s="8"/>
    </row>
    <row r="96" spans="1:8" ht="12.75">
      <c r="A96" s="5"/>
      <c r="B96" s="7" t="s">
        <v>63</v>
      </c>
      <c r="C96" s="23">
        <f>'[1]Consol'!$Q$60/1000</f>
        <v>1092.920099</v>
      </c>
      <c r="E96" s="23">
        <v>1202</v>
      </c>
      <c r="H96" s="8"/>
    </row>
    <row r="97" spans="1:8" ht="12.75">
      <c r="A97" s="5"/>
      <c r="B97" s="7" t="s">
        <v>64</v>
      </c>
      <c r="C97" s="23">
        <f>'[1]Consol'!$Q$61/1000</f>
        <v>529.7840870000001</v>
      </c>
      <c r="E97" s="23">
        <v>140</v>
      </c>
      <c r="H97" s="9"/>
    </row>
    <row r="98" spans="1:8" ht="12.75">
      <c r="A98" s="5"/>
      <c r="B98" s="7" t="s">
        <v>65</v>
      </c>
      <c r="C98" s="23">
        <f>M53/1000</f>
        <v>1063.35</v>
      </c>
      <c r="E98" s="23">
        <v>183</v>
      </c>
      <c r="H98" s="9"/>
    </row>
    <row r="99" ht="12.75">
      <c r="A99" s="5"/>
    </row>
    <row r="100" spans="1:8" ht="12.75">
      <c r="A100" s="5">
        <v>7</v>
      </c>
      <c r="B100" s="2" t="s">
        <v>66</v>
      </c>
      <c r="C100" s="23">
        <f>SUM(C88:C91)-SUM(C94:C98)</f>
        <v>17843.611546573775</v>
      </c>
      <c r="E100" s="23">
        <f>SUM(E88:E91)-SUM(E94:E98)</f>
        <v>17427</v>
      </c>
      <c r="H100" s="8"/>
    </row>
    <row r="101" ht="12.75">
      <c r="A101" s="5"/>
    </row>
    <row r="102" spans="1:2" ht="12.75">
      <c r="A102" s="5">
        <v>8</v>
      </c>
      <c r="B102" s="2" t="s">
        <v>67</v>
      </c>
    </row>
    <row r="103" spans="1:8" ht="12.75">
      <c r="A103" s="5"/>
      <c r="B103" s="2" t="s">
        <v>68</v>
      </c>
      <c r="C103" s="23">
        <f>'[1]Consol'!$Q$77/1000</f>
        <v>16000</v>
      </c>
      <c r="E103" s="23">
        <v>16000</v>
      </c>
      <c r="H103" s="8"/>
    </row>
    <row r="104" spans="1:2" ht="12.75">
      <c r="A104" s="5"/>
      <c r="B104" s="2" t="s">
        <v>69</v>
      </c>
    </row>
    <row r="105" spans="1:8" ht="12.75">
      <c r="A105" s="5"/>
      <c r="B105" s="7" t="s">
        <v>70</v>
      </c>
      <c r="C105" s="23">
        <f>'[3]Consol'!$Q$82/1000</f>
        <v>880</v>
      </c>
      <c r="E105" s="23">
        <v>904</v>
      </c>
      <c r="H105" s="9"/>
    </row>
    <row r="106" spans="1:8" ht="12.75">
      <c r="A106" s="5"/>
      <c r="B106" s="7" t="s">
        <v>71</v>
      </c>
      <c r="C106" s="23">
        <f>('[3]Consol'!$Q$78+'[3]Consol'!$Q$79)/1000</f>
        <v>8195.4716834</v>
      </c>
      <c r="E106" s="23">
        <v>7546</v>
      </c>
      <c r="H106" s="8"/>
    </row>
    <row r="107" spans="1:8" ht="12.75">
      <c r="A107" s="5"/>
      <c r="B107" s="7" t="s">
        <v>76</v>
      </c>
      <c r="C107" s="23">
        <f>'[3]Consol'!$Q$80/1000</f>
        <v>1445.101</v>
      </c>
      <c r="E107" s="23">
        <v>1632</v>
      </c>
      <c r="H107" s="8"/>
    </row>
    <row r="108" ht="12.75">
      <c r="A108" s="5"/>
    </row>
    <row r="109" spans="1:8" ht="12.75">
      <c r="A109" s="5">
        <v>9</v>
      </c>
      <c r="B109" s="2" t="s">
        <v>72</v>
      </c>
      <c r="C109" s="23">
        <f>'[3]Consol'!$Q$83/1000</f>
        <v>952.7645206000001</v>
      </c>
      <c r="E109" s="23">
        <v>979</v>
      </c>
      <c r="H109" s="8"/>
    </row>
    <row r="110" spans="1:8" ht="12.75">
      <c r="A110" s="5">
        <v>10</v>
      </c>
      <c r="B110" s="2" t="s">
        <v>73</v>
      </c>
      <c r="C110" s="49">
        <f>O59/1000</f>
        <v>483.5110655737705</v>
      </c>
      <c r="E110" s="23">
        <v>212</v>
      </c>
      <c r="H110" s="9"/>
    </row>
    <row r="111" spans="1:8" ht="12.75">
      <c r="A111" s="5">
        <v>11</v>
      </c>
      <c r="B111" s="2" t="s">
        <v>74</v>
      </c>
      <c r="C111" s="23">
        <f>-'[1]Consol'!$Q$72/1000</f>
        <v>321.826</v>
      </c>
      <c r="E111" s="23">
        <v>322</v>
      </c>
      <c r="H111" s="9"/>
    </row>
    <row r="112" ht="12.75">
      <c r="A112" s="5"/>
    </row>
    <row r="113" spans="1:8" ht="13.5" thickBot="1">
      <c r="A113" s="5">
        <v>12</v>
      </c>
      <c r="B113" s="2" t="s">
        <v>75</v>
      </c>
      <c r="C113" s="42">
        <f>M71*100</f>
        <v>155.5933470525</v>
      </c>
      <c r="E113" s="28">
        <v>153</v>
      </c>
      <c r="F113" s="40"/>
      <c r="G113" s="40"/>
      <c r="H113" s="18"/>
    </row>
    <row r="114" ht="13.5" thickTop="1"/>
    <row r="117" ht="12.75">
      <c r="A117" s="52" t="s">
        <v>204</v>
      </c>
    </row>
    <row r="118" ht="12.75">
      <c r="A118" s="52"/>
    </row>
    <row r="119" spans="1:2" ht="12.75">
      <c r="A119" s="2" t="s">
        <v>157</v>
      </c>
      <c r="B119" s="2" t="s">
        <v>158</v>
      </c>
    </row>
    <row r="120" ht="12.75">
      <c r="B120" s="2" t="s">
        <v>159</v>
      </c>
    </row>
    <row r="121" spans="2:5" ht="12.75">
      <c r="B121" s="2" t="s">
        <v>160</v>
      </c>
      <c r="C121" s="23" t="s">
        <v>161</v>
      </c>
      <c r="E121" s="23" t="s">
        <v>170</v>
      </c>
    </row>
    <row r="122" spans="2:5" ht="12.75">
      <c r="B122" s="2" t="s">
        <v>166</v>
      </c>
      <c r="C122" s="35" t="s">
        <v>167</v>
      </c>
      <c r="E122" s="23" t="s">
        <v>169</v>
      </c>
    </row>
    <row r="123" ht="12.75">
      <c r="C123" s="23" t="s">
        <v>168</v>
      </c>
    </row>
    <row r="124" ht="12.75">
      <c r="B124" s="2" t="s">
        <v>162</v>
      </c>
    </row>
    <row r="125" spans="2:3" ht="12.75">
      <c r="B125" s="2" t="s">
        <v>163</v>
      </c>
      <c r="C125" s="23" t="s">
        <v>164</v>
      </c>
    </row>
    <row r="126" ht="13.5" thickBot="1">
      <c r="C126" s="36" t="s">
        <v>165</v>
      </c>
    </row>
    <row r="127" ht="13.5" thickTop="1"/>
    <row r="128" ht="12.75">
      <c r="B128" s="2" t="s">
        <v>197</v>
      </c>
    </row>
    <row r="129" ht="12.75">
      <c r="B129" s="2" t="s">
        <v>202</v>
      </c>
    </row>
    <row r="130" ht="12.75">
      <c r="B130" s="2" t="s">
        <v>174</v>
      </c>
    </row>
    <row r="131" ht="12.75">
      <c r="B131" s="2" t="s">
        <v>173</v>
      </c>
    </row>
    <row r="132" ht="12.75">
      <c r="B132" s="2" t="s">
        <v>172</v>
      </c>
    </row>
    <row r="133" ht="12.75">
      <c r="B133" s="2" t="s">
        <v>171</v>
      </c>
    </row>
    <row r="136" spans="1:2" ht="12.75">
      <c r="A136" s="2" t="s">
        <v>175</v>
      </c>
      <c r="B136" s="2" t="s">
        <v>176</v>
      </c>
    </row>
    <row r="137" spans="2:3" ht="12.75">
      <c r="B137" s="2" t="s">
        <v>177</v>
      </c>
      <c r="C137" s="23">
        <f>M10-'[2]Sheet1'!$K$10</f>
        <v>472060</v>
      </c>
    </row>
    <row r="138" spans="2:3" ht="12.75">
      <c r="B138" s="2" t="s">
        <v>178</v>
      </c>
      <c r="C138" s="23">
        <v>190925</v>
      </c>
    </row>
    <row r="139" ht="13.5" thickBot="1">
      <c r="C139" s="36">
        <f>SUM(C137:C138)</f>
        <v>662985</v>
      </c>
    </row>
    <row r="140" ht="13.5" thickTop="1"/>
    <row r="141" spans="1:2" ht="12.75">
      <c r="A141" s="2" t="s">
        <v>179</v>
      </c>
      <c r="B141" s="2" t="s">
        <v>180</v>
      </c>
    </row>
    <row r="142" spans="3:7" ht="12.75">
      <c r="C142" s="34" t="s">
        <v>181</v>
      </c>
      <c r="D142" s="34"/>
      <c r="E142" s="34" t="s">
        <v>182</v>
      </c>
      <c r="G142" s="37"/>
    </row>
    <row r="143" spans="2:5" ht="12.75">
      <c r="B143" s="2" t="s">
        <v>183</v>
      </c>
      <c r="C143" s="23">
        <f>M39</f>
        <v>78801.8</v>
      </c>
      <c r="E143" s="23">
        <v>15300</v>
      </c>
    </row>
    <row r="144" spans="2:5" ht="12.75">
      <c r="B144" s="2" t="s">
        <v>184</v>
      </c>
      <c r="C144" s="23">
        <f>M38</f>
        <v>15685</v>
      </c>
      <c r="E144" s="23">
        <v>591</v>
      </c>
    </row>
    <row r="145" spans="3:5" ht="13.5" thickBot="1">
      <c r="C145" s="36">
        <f>SUM(C143:C144)</f>
        <v>94486.8</v>
      </c>
      <c r="E145" s="36">
        <f>SUM(E143:E144)</f>
        <v>15891</v>
      </c>
    </row>
    <row r="146" ht="13.5" thickTop="1"/>
    <row r="148" spans="1:2" ht="12.75">
      <c r="A148" s="2" t="s">
        <v>185</v>
      </c>
      <c r="B148" s="2" t="s">
        <v>188</v>
      </c>
    </row>
    <row r="149" ht="12.75">
      <c r="B149" s="2" t="s">
        <v>186</v>
      </c>
    </row>
    <row r="150" ht="12.75">
      <c r="B150" s="2" t="s">
        <v>187</v>
      </c>
    </row>
    <row r="152" spans="1:2" ht="12.75">
      <c r="A152" s="2" t="s">
        <v>195</v>
      </c>
      <c r="B152" s="2" t="s">
        <v>196</v>
      </c>
    </row>
    <row r="153" ht="12.75">
      <c r="B153" s="2" t="s">
        <v>199</v>
      </c>
    </row>
    <row r="154" ht="12.75">
      <c r="B154" s="2" t="s">
        <v>198</v>
      </c>
    </row>
    <row r="155" spans="1:2" ht="12.75">
      <c r="A155" s="2" t="s">
        <v>189</v>
      </c>
      <c r="B155" s="2" t="s">
        <v>200</v>
      </c>
    </row>
    <row r="156" spans="2:3" ht="12.75">
      <c r="B156" s="2" t="s">
        <v>201</v>
      </c>
      <c r="C156" s="34" t="s">
        <v>192</v>
      </c>
    </row>
    <row r="157" spans="2:5" ht="14.25">
      <c r="B157" s="11" t="s">
        <v>193</v>
      </c>
      <c r="C157" s="24">
        <f>-0.49*47058</f>
        <v>-23058.42</v>
      </c>
      <c r="D157" s="51"/>
      <c r="E157" s="51" t="s">
        <v>190</v>
      </c>
    </row>
    <row r="158" spans="2:5" ht="14.25">
      <c r="B158" s="11" t="s">
        <v>194</v>
      </c>
      <c r="C158" s="50">
        <v>-19897</v>
      </c>
      <c r="D158" s="51"/>
      <c r="E158" s="51" t="s">
        <v>191</v>
      </c>
    </row>
  </sheetData>
  <mergeCells count="3">
    <mergeCell ref="E7:G7"/>
    <mergeCell ref="C52:D52"/>
    <mergeCell ref="E52:G52"/>
  </mergeCells>
  <printOptions/>
  <pageMargins left="0.33" right="0.25" top="1.85" bottom="1" header="0.5" footer="0.5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 OIL &amp; GAS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SAAG OIL &amp; GAS SDN BHD</dc:creator>
  <cp:keywords/>
  <dc:description/>
  <cp:lastModifiedBy>PFA CORPORATE SERVICES S/B</cp:lastModifiedBy>
  <cp:lastPrinted>2000-08-23T03:03:31Z</cp:lastPrinted>
  <dcterms:created xsi:type="dcterms:W3CDTF">1999-09-27T03:59:33Z</dcterms:created>
  <dcterms:modified xsi:type="dcterms:W3CDTF">2000-08-23T02:26:47Z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